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930"/>
  </bookViews>
  <sheets>
    <sheet name="SUMMARY" sheetId="2" r:id="rId1"/>
    <sheet name="C&amp;I BOQ " sheetId="3" r:id="rId2"/>
    <sheet name="C&amp;I Measurement sheet" sheetId="8" r:id="rId3"/>
    <sheet name="Plumbing Work BOQ " sheetId="4" r:id="rId4"/>
    <sheet name="Plumbing Measurement Sheet" sheetId="10" r:id="rId5"/>
    <sheet name="ELECTRICAL" sheetId="6" r:id="rId6"/>
    <sheet name="Electrical Measurement sheet" sheetId="12" r:id="rId7"/>
    <sheet name="HVAC" sheetId="7" r:id="rId8"/>
    <sheet name="HVAC Measurement sheet" sheetId="11" r:id="rId9"/>
    <sheet name="NT Items Measurement Sheet" sheetId="9" r:id="rId10"/>
    <sheet name="Material Make List" sheetId="5" r:id="rId11"/>
  </sheets>
  <definedNames>
    <definedName name="_xlnm._FilterDatabase" localSheetId="1" hidden="1">'C&amp;I BOQ '!$B$2:$V$106</definedName>
    <definedName name="_xlnm._FilterDatabase" localSheetId="5" hidden="1">ELECTRICAL!$A$4:$H$207</definedName>
    <definedName name="_xlnm._FilterDatabase" localSheetId="7" hidden="1">HVAC!$A$12:$F$130</definedName>
    <definedName name="_xlnm._FilterDatabase" localSheetId="3" hidden="1">'Plumbing Work BOQ '!$A$2:$S$62</definedName>
    <definedName name="_xlnm.Print_Area" localSheetId="1">'C&amp;I BOQ '!$B$1:$F$106</definedName>
    <definedName name="_xlnm.Print_Area" localSheetId="2">'C&amp;I Measurement sheet'!$A$1:$K$360</definedName>
    <definedName name="_xlnm.Print_Area" localSheetId="5">ELECTRICAL!$A$1:$J$201</definedName>
    <definedName name="_xlnm.Print_Area" localSheetId="6">'Electrical Measurement sheet'!$A$1:$K$52</definedName>
    <definedName name="_xlnm.Print_Area" localSheetId="7">HVAC!$A$1:$D$130</definedName>
    <definedName name="_xlnm.Print_Area" localSheetId="8">'HVAC Measurement sheet'!$A$1:$L$29</definedName>
    <definedName name="_xlnm.Print_Area" localSheetId="4">'Plumbing Measurement Sheet'!$A$1:$K$85</definedName>
    <definedName name="_xlnm.Print_Titles" localSheetId="5">ELECTRICAL!$1:$5</definedName>
    <definedName name="_xlnm.Print_Titles" localSheetId="7">HVAC!$12:$12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6" i="3" l="1"/>
  <c r="D19" i="2"/>
  <c r="I42" i="12" l="1"/>
  <c r="I41" i="12"/>
  <c r="I30" i="12"/>
  <c r="I32" i="12"/>
  <c r="I28" i="12"/>
  <c r="I26" i="12"/>
  <c r="I25" i="12"/>
  <c r="I24" i="12"/>
  <c r="I23" i="12"/>
  <c r="I22" i="12"/>
  <c r="I20" i="12"/>
  <c r="I22" i="2"/>
  <c r="J76" i="3"/>
  <c r="J77" i="3"/>
  <c r="J78" i="3"/>
  <c r="J81" i="3"/>
  <c r="J82" i="3"/>
  <c r="J83" i="3"/>
  <c r="J84" i="3"/>
  <c r="J85" i="3"/>
  <c r="J86" i="3"/>
  <c r="J87" i="3"/>
  <c r="J88" i="3"/>
  <c r="J89" i="3"/>
  <c r="J91" i="3"/>
  <c r="J92" i="3"/>
  <c r="J93" i="3"/>
  <c r="J94" i="3"/>
  <c r="J95" i="3"/>
  <c r="J69" i="3"/>
  <c r="J70" i="3"/>
  <c r="J46" i="3"/>
  <c r="J53" i="3"/>
  <c r="J57" i="3"/>
  <c r="J59" i="3"/>
  <c r="J31" i="3"/>
  <c r="J33" i="3"/>
  <c r="J35" i="3"/>
  <c r="J30" i="3"/>
  <c r="J23" i="3"/>
  <c r="J25" i="3"/>
  <c r="J13" i="3"/>
  <c r="I311" i="8"/>
  <c r="I96" i="3" s="1"/>
  <c r="J96" i="3" s="1"/>
  <c r="I90" i="3"/>
  <c r="J90" i="3" s="1"/>
  <c r="I307" i="8"/>
  <c r="I88" i="3"/>
  <c r="I32" i="3"/>
  <c r="J32" i="3" s="1"/>
  <c r="I217" i="8"/>
  <c r="I216" i="8"/>
  <c r="I178" i="8"/>
  <c r="I215" i="8" l="1"/>
  <c r="I214" i="8"/>
  <c r="I213" i="8"/>
  <c r="I212" i="8"/>
  <c r="I211" i="8"/>
  <c r="I74" i="3"/>
  <c r="J74" i="3" s="1"/>
  <c r="I37" i="3"/>
  <c r="J37" i="3" s="1"/>
  <c r="I36" i="3"/>
  <c r="I34" i="3"/>
  <c r="I26" i="3"/>
  <c r="J26" i="3" s="1"/>
  <c r="I24" i="3"/>
  <c r="J24" i="3" s="1"/>
  <c r="I43" i="8"/>
  <c r="I42" i="8"/>
  <c r="I41" i="8"/>
  <c r="I40" i="8"/>
  <c r="I39" i="8"/>
  <c r="I38" i="8"/>
  <c r="I237" i="8"/>
  <c r="I236" i="8"/>
  <c r="I235" i="8"/>
  <c r="I234" i="8"/>
  <c r="I233" i="8"/>
  <c r="I245" i="8"/>
  <c r="I232" i="8"/>
  <c r="I231" i="8"/>
  <c r="I203" i="8"/>
  <c r="I48" i="3" s="1"/>
  <c r="J48" i="3" s="1"/>
  <c r="I157" i="8"/>
  <c r="I156" i="8"/>
  <c r="I120" i="8"/>
  <c r="I119" i="8"/>
  <c r="I305" i="8"/>
  <c r="I313" i="8"/>
  <c r="I97" i="3" s="1"/>
  <c r="J97" i="3" s="1"/>
  <c r="I297" i="8"/>
  <c r="I295" i="8"/>
  <c r="I80" i="3" s="1"/>
  <c r="J80" i="3" s="1"/>
  <c r="I293" i="8"/>
  <c r="I79" i="3" s="1"/>
  <c r="J79" i="3" s="1"/>
  <c r="I290" i="8"/>
  <c r="I289" i="8"/>
  <c r="I284" i="8"/>
  <c r="I283" i="8"/>
  <c r="H279" i="8"/>
  <c r="I279" i="8" s="1"/>
  <c r="I280" i="8"/>
  <c r="I218" i="8" l="1"/>
  <c r="I52" i="3" s="1"/>
  <c r="J52" i="3" s="1"/>
  <c r="I44" i="8"/>
  <c r="I11" i="3" s="1"/>
  <c r="J11" i="3" s="1"/>
  <c r="I238" i="8"/>
  <c r="I58" i="3" s="1"/>
  <c r="J58" i="3" s="1"/>
  <c r="I158" i="8"/>
  <c r="I38" i="3" s="1"/>
  <c r="J38" i="3" s="1"/>
  <c r="I285" i="8"/>
  <c r="I68" i="3" s="1"/>
  <c r="J68" i="3" s="1"/>
  <c r="I291" i="8"/>
  <c r="I75" i="3" s="1"/>
  <c r="J75" i="3" s="1"/>
  <c r="J99" i="3" s="1"/>
  <c r="I281" i="8"/>
  <c r="I67" i="3" s="1"/>
  <c r="J67" i="3" s="1"/>
  <c r="I277" i="8"/>
  <c r="I66" i="3" s="1"/>
  <c r="J66" i="3" s="1"/>
  <c r="I274" i="8"/>
  <c r="I273" i="8"/>
  <c r="I272" i="8"/>
  <c r="I271" i="8"/>
  <c r="I270" i="8"/>
  <c r="I269" i="8"/>
  <c r="I266" i="8"/>
  <c r="I265" i="8"/>
  <c r="I264" i="8"/>
  <c r="I259" i="8"/>
  <c r="I260" i="8"/>
  <c r="I261" i="8"/>
  <c r="I262" i="8"/>
  <c r="I263" i="8"/>
  <c r="I258" i="8"/>
  <c r="I66" i="10"/>
  <c r="I64" i="10"/>
  <c r="F65" i="10"/>
  <c r="I65" i="10" s="1"/>
  <c r="I40" i="10"/>
  <c r="I41" i="10"/>
  <c r="I42" i="10"/>
  <c r="I39" i="10"/>
  <c r="I59" i="10"/>
  <c r="I51" i="10"/>
  <c r="I52" i="10"/>
  <c r="I53" i="10"/>
  <c r="I54" i="10"/>
  <c r="I55" i="10"/>
  <c r="I56" i="10"/>
  <c r="I57" i="10"/>
  <c r="I58" i="10"/>
  <c r="I50" i="10"/>
  <c r="I25" i="4"/>
  <c r="H86" i="7"/>
  <c r="H71" i="7"/>
  <c r="G96" i="7"/>
  <c r="H96" i="7" s="1"/>
  <c r="J11" i="11"/>
  <c r="I49" i="4"/>
  <c r="I50" i="4"/>
  <c r="I51" i="4"/>
  <c r="I52" i="4"/>
  <c r="I53" i="4"/>
  <c r="I54" i="4"/>
  <c r="I55" i="4"/>
  <c r="I48" i="4"/>
  <c r="I42" i="4"/>
  <c r="I41" i="4"/>
  <c r="I39" i="4"/>
  <c r="I37" i="4"/>
  <c r="I31" i="4"/>
  <c r="I18" i="4"/>
  <c r="I34" i="10"/>
  <c r="I28" i="10"/>
  <c r="I29" i="10"/>
  <c r="I30" i="10"/>
  <c r="I31" i="10"/>
  <c r="I32" i="10"/>
  <c r="I33" i="10"/>
  <c r="I35" i="10"/>
  <c r="I27" i="10"/>
  <c r="I6" i="10"/>
  <c r="I7" i="10"/>
  <c r="I8" i="10"/>
  <c r="I9" i="10"/>
  <c r="I10" i="10"/>
  <c r="I11" i="10"/>
  <c r="I12" i="10"/>
  <c r="I13" i="10"/>
  <c r="I14" i="10"/>
  <c r="I15" i="10"/>
  <c r="I16" i="10"/>
  <c r="I17" i="10"/>
  <c r="I19" i="10"/>
  <c r="I20" i="10"/>
  <c r="I21" i="10"/>
  <c r="I22" i="10"/>
  <c r="I23" i="10"/>
  <c r="I24" i="10"/>
  <c r="I5" i="10"/>
  <c r="F18" i="10"/>
  <c r="I18" i="10" s="1"/>
  <c r="I229" i="8"/>
  <c r="I56" i="3" s="1"/>
  <c r="J56" i="3" s="1"/>
  <c r="I227" i="8"/>
  <c r="I55" i="3" s="1"/>
  <c r="J55" i="3" s="1"/>
  <c r="I225" i="8"/>
  <c r="I54" i="3" s="1"/>
  <c r="J54" i="3" s="1"/>
  <c r="I246" i="8"/>
  <c r="I247" i="8"/>
  <c r="I248" i="8"/>
  <c r="I249" i="8"/>
  <c r="I250" i="8"/>
  <c r="I251" i="8"/>
  <c r="I252" i="8"/>
  <c r="I253" i="8"/>
  <c r="I254" i="8"/>
  <c r="I255" i="8"/>
  <c r="I209" i="8"/>
  <c r="I51" i="3" s="1"/>
  <c r="J51" i="3" s="1"/>
  <c r="I207" i="8"/>
  <c r="I50" i="3" s="1"/>
  <c r="J50" i="3" s="1"/>
  <c r="I205" i="8"/>
  <c r="I49" i="3" s="1"/>
  <c r="J49" i="3" s="1"/>
  <c r="I201" i="8"/>
  <c r="I47" i="3" s="1"/>
  <c r="J47" i="3" s="1"/>
  <c r="I197" i="8"/>
  <c r="I196" i="8"/>
  <c r="I195" i="8"/>
  <c r="I192" i="8"/>
  <c r="I177" i="8"/>
  <c r="I172" i="8"/>
  <c r="I173" i="8"/>
  <c r="I174" i="8"/>
  <c r="I175" i="8"/>
  <c r="I176" i="8"/>
  <c r="I179" i="8"/>
  <c r="I180" i="8"/>
  <c r="I181" i="8"/>
  <c r="I182" i="8"/>
  <c r="I183" i="8"/>
  <c r="I184" i="8"/>
  <c r="I185" i="8"/>
  <c r="I186" i="8"/>
  <c r="I187" i="8"/>
  <c r="I188" i="8"/>
  <c r="I189" i="8"/>
  <c r="I190" i="8"/>
  <c r="I191" i="8"/>
  <c r="I169" i="8"/>
  <c r="I161" i="8"/>
  <c r="I162" i="8"/>
  <c r="I163" i="8"/>
  <c r="I164" i="8"/>
  <c r="I165" i="8"/>
  <c r="I166" i="8"/>
  <c r="I167" i="8"/>
  <c r="I168" i="8"/>
  <c r="I160" i="8"/>
  <c r="I138" i="8"/>
  <c r="I137" i="8"/>
  <c r="I127" i="8"/>
  <c r="I128" i="8"/>
  <c r="I129" i="8"/>
  <c r="I130" i="8"/>
  <c r="I131" i="8"/>
  <c r="I132" i="8"/>
  <c r="I133" i="8"/>
  <c r="I134" i="8"/>
  <c r="I126" i="8"/>
  <c r="I106" i="8"/>
  <c r="I105" i="8"/>
  <c r="I86" i="8"/>
  <c r="I85" i="8"/>
  <c r="I73" i="8"/>
  <c r="I74" i="8"/>
  <c r="I75" i="8"/>
  <c r="I76" i="8"/>
  <c r="I77" i="8"/>
  <c r="I78" i="8"/>
  <c r="I79" i="8"/>
  <c r="I80" i="8"/>
  <c r="I81" i="8"/>
  <c r="I82" i="8"/>
  <c r="I83" i="8"/>
  <c r="I84" i="8"/>
  <c r="I72" i="8"/>
  <c r="I69" i="8"/>
  <c r="I68" i="8"/>
  <c r="I67" i="8"/>
  <c r="I54" i="8"/>
  <c r="I55" i="8"/>
  <c r="I58" i="8"/>
  <c r="I59" i="8"/>
  <c r="I60" i="8"/>
  <c r="I61" i="8"/>
  <c r="I62" i="8"/>
  <c r="I63" i="8"/>
  <c r="I64" i="8"/>
  <c r="I65" i="8"/>
  <c r="I66" i="8"/>
  <c r="I53" i="8"/>
  <c r="F57" i="8"/>
  <c r="I57" i="8" s="1"/>
  <c r="F56" i="8"/>
  <c r="I56" i="8" s="1"/>
  <c r="I48" i="8"/>
  <c r="I47" i="8"/>
  <c r="J34" i="9"/>
  <c r="J35" i="9"/>
  <c r="J36" i="9"/>
  <c r="J37" i="9"/>
  <c r="J33" i="9"/>
  <c r="J32" i="9"/>
  <c r="J31" i="9"/>
  <c r="J30" i="9"/>
  <c r="J29" i="9"/>
  <c r="J28" i="9"/>
  <c r="J27" i="9"/>
  <c r="J38" i="9" s="1"/>
  <c r="J24" i="9"/>
  <c r="J16" i="9"/>
  <c r="J17" i="9"/>
  <c r="J18" i="9"/>
  <c r="J19" i="9"/>
  <c r="J20" i="9"/>
  <c r="J21" i="9"/>
  <c r="J22" i="9"/>
  <c r="J15" i="9"/>
  <c r="J25" i="9" s="1"/>
  <c r="J5" i="9"/>
  <c r="J6" i="9"/>
  <c r="J7" i="9"/>
  <c r="J8" i="9"/>
  <c r="J9" i="9"/>
  <c r="J10" i="9"/>
  <c r="J11" i="9"/>
  <c r="J12" i="9"/>
  <c r="J4" i="9"/>
  <c r="I118" i="8"/>
  <c r="I117" i="8"/>
  <c r="I116" i="8"/>
  <c r="I115" i="8"/>
  <c r="I114" i="8"/>
  <c r="I113" i="8"/>
  <c r="I98" i="8"/>
  <c r="I99" i="8"/>
  <c r="I100" i="8"/>
  <c r="I101" i="8"/>
  <c r="I102" i="8"/>
  <c r="I103" i="8"/>
  <c r="I104" i="8"/>
  <c r="I107" i="8"/>
  <c r="I108" i="8"/>
  <c r="I109" i="8"/>
  <c r="I110" i="8"/>
  <c r="I96" i="8"/>
  <c r="I97" i="8"/>
  <c r="F95" i="8"/>
  <c r="I95" i="8" s="1"/>
  <c r="I33" i="8"/>
  <c r="I34" i="8"/>
  <c r="I35" i="8"/>
  <c r="I32" i="8"/>
  <c r="I29" i="8"/>
  <c r="I28" i="8"/>
  <c r="I25" i="8"/>
  <c r="I24" i="8"/>
  <c r="I18" i="8"/>
  <c r="I19" i="8"/>
  <c r="I20" i="8"/>
  <c r="I21" i="8"/>
  <c r="I17" i="8"/>
  <c r="I14" i="8"/>
  <c r="I13" i="8"/>
  <c r="I5" i="8"/>
  <c r="I6" i="8"/>
  <c r="I7" i="8"/>
  <c r="I8" i="8"/>
  <c r="I9" i="8"/>
  <c r="I10" i="8"/>
  <c r="I4" i="8"/>
  <c r="I43" i="10" l="1"/>
  <c r="H13" i="4" s="1"/>
  <c r="I13" i="4" s="1"/>
  <c r="J13" i="9"/>
  <c r="I60" i="10"/>
  <c r="H14" i="4" s="1"/>
  <c r="I14" i="4" s="1"/>
  <c r="I123" i="8"/>
  <c r="I124" i="8" s="1"/>
  <c r="I20" i="3" s="1"/>
  <c r="J20" i="3" s="1"/>
  <c r="I275" i="8"/>
  <c r="I65" i="3" s="1"/>
  <c r="J65" i="3" s="1"/>
  <c r="I267" i="8"/>
  <c r="I64" i="3" s="1"/>
  <c r="J64" i="3" s="1"/>
  <c r="I67" i="10"/>
  <c r="H15" i="4" s="1"/>
  <c r="I15" i="4" s="1"/>
  <c r="I36" i="10"/>
  <c r="H8" i="4" s="1"/>
  <c r="I8" i="4" s="1"/>
  <c r="I25" i="10"/>
  <c r="H7" i="4" s="1"/>
  <c r="I7" i="4" s="1"/>
  <c r="I256" i="8"/>
  <c r="I63" i="3" s="1"/>
  <c r="J63" i="3" s="1"/>
  <c r="I198" i="8"/>
  <c r="I45" i="3" s="1"/>
  <c r="J45" i="3" s="1"/>
  <c r="I193" i="8"/>
  <c r="I44" i="3" s="1"/>
  <c r="J44" i="3" s="1"/>
  <c r="I170" i="8"/>
  <c r="I43" i="3" s="1"/>
  <c r="J43" i="3" s="1"/>
  <c r="J60" i="3" s="1"/>
  <c r="I139" i="8"/>
  <c r="I22" i="3" s="1"/>
  <c r="J22" i="3" s="1"/>
  <c r="I135" i="8"/>
  <c r="I21" i="3" s="1"/>
  <c r="J21" i="3" s="1"/>
  <c r="I87" i="8"/>
  <c r="I15" i="3" s="1"/>
  <c r="J15" i="3" s="1"/>
  <c r="I70" i="8"/>
  <c r="I14" i="3" s="1"/>
  <c r="J14" i="3" s="1"/>
  <c r="I49" i="8"/>
  <c r="I12" i="3" s="1"/>
  <c r="J12" i="3" s="1"/>
  <c r="I15" i="8"/>
  <c r="I6" i="3" s="1"/>
  <c r="J6" i="3" s="1"/>
  <c r="I26" i="8"/>
  <c r="I8" i="3" s="1"/>
  <c r="J8" i="3" s="1"/>
  <c r="I111" i="8"/>
  <c r="I19" i="3" s="1"/>
  <c r="J19" i="3" s="1"/>
  <c r="J27" i="3" s="1"/>
  <c r="I22" i="8"/>
  <c r="I7" i="3" s="1"/>
  <c r="J7" i="3" s="1"/>
  <c r="I36" i="8"/>
  <c r="I10" i="3" s="1"/>
  <c r="J10" i="3" s="1"/>
  <c r="I11" i="8"/>
  <c r="I5" i="3" s="1"/>
  <c r="J5" i="3" s="1"/>
  <c r="J16" i="3" s="1"/>
  <c r="I30" i="8"/>
  <c r="I9" i="3" s="1"/>
  <c r="J9" i="3" s="1"/>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203" i="6" s="1"/>
  <c r="H195" i="6"/>
  <c r="H196" i="6"/>
  <c r="H197" i="6"/>
  <c r="H198" i="6"/>
  <c r="H199" i="6"/>
  <c r="H200" i="6"/>
  <c r="H201" i="6"/>
  <c r="H59" i="6"/>
  <c r="J71" i="3" l="1"/>
  <c r="I60" i="4"/>
  <c r="I62" i="4" s="1"/>
  <c r="D15" i="2" s="1"/>
  <c r="D16" i="2"/>
  <c r="H101" i="7"/>
  <c r="J103" i="3"/>
  <c r="J102" i="3"/>
  <c r="D12" i="2"/>
  <c r="D9" i="2"/>
  <c r="E94" i="7"/>
  <c r="E98" i="7"/>
  <c r="D13" i="2" l="1"/>
  <c r="J104" i="3"/>
  <c r="D14" i="2" s="1"/>
  <c r="D8" i="2"/>
  <c r="H111" i="7"/>
  <c r="D11" i="2"/>
  <c r="G36" i="3"/>
  <c r="J36" i="3" s="1"/>
  <c r="G34" i="3"/>
  <c r="J34" i="3" s="1"/>
  <c r="J39" i="3" s="1"/>
  <c r="D10" i="2" l="1"/>
  <c r="H132" i="7"/>
  <c r="D17" i="2" s="1"/>
  <c r="D18" i="2" s="1"/>
  <c r="D22" i="2" s="1"/>
  <c r="F201" i="6"/>
  <c r="F200" i="6"/>
  <c r="F197" i="6"/>
  <c r="F196" i="6"/>
  <c r="F194" i="6"/>
  <c r="F193" i="6"/>
  <c r="F189" i="6"/>
  <c r="F187" i="6"/>
  <c r="F185" i="6"/>
  <c r="F183" i="6"/>
  <c r="F181" i="6"/>
  <c r="F180" i="6"/>
  <c r="F172" i="6"/>
  <c r="F171" i="6"/>
  <c r="F167" i="6"/>
  <c r="F165" i="6"/>
  <c r="F163" i="6"/>
  <c r="F161" i="6"/>
  <c r="F159" i="6"/>
  <c r="F157" i="6"/>
  <c r="F155" i="6"/>
  <c r="F153" i="6"/>
  <c r="F151" i="6"/>
  <c r="F147" i="6"/>
  <c r="F145" i="6"/>
  <c r="F143" i="6"/>
  <c r="F141" i="6"/>
  <c r="F139" i="6"/>
  <c r="F137" i="6"/>
  <c r="F135" i="6"/>
  <c r="F133" i="6"/>
  <c r="F131" i="6"/>
  <c r="F129" i="6"/>
  <c r="F128" i="6"/>
  <c r="F127" i="6"/>
  <c r="F123" i="6"/>
  <c r="F122" i="6"/>
  <c r="F121" i="6"/>
  <c r="F119" i="6"/>
  <c r="F118" i="6"/>
  <c r="F114" i="6"/>
  <c r="F113" i="6"/>
  <c r="F110" i="6"/>
  <c r="F109" i="6"/>
  <c r="F105" i="6"/>
  <c r="F104" i="6"/>
  <c r="F102" i="6"/>
  <c r="F101" i="6"/>
  <c r="F100" i="6"/>
  <c r="F94" i="6"/>
  <c r="F93" i="6"/>
  <c r="F91" i="6"/>
  <c r="F90" i="6"/>
  <c r="F89" i="6"/>
  <c r="F85" i="6"/>
  <c r="F83" i="6"/>
  <c r="F82" i="6"/>
  <c r="F80" i="6"/>
  <c r="F76" i="6"/>
  <c r="F72" i="6"/>
  <c r="F68" i="6"/>
  <c r="F59" i="6"/>
  <c r="F203" i="6" l="1"/>
  <c r="F128" i="7" l="1"/>
  <c r="F127" i="7"/>
  <c r="F123" i="7"/>
  <c r="F122" i="7"/>
  <c r="F116" i="7"/>
  <c r="F105" i="7"/>
  <c r="F101" i="7"/>
  <c r="F99" i="7"/>
  <c r="F98" i="7"/>
  <c r="F97" i="7"/>
  <c r="F96" i="7"/>
  <c r="F95" i="7"/>
  <c r="F94" i="7"/>
  <c r="F91" i="7"/>
  <c r="F87" i="7"/>
  <c r="F86" i="7"/>
  <c r="F79" i="7"/>
  <c r="F78" i="7"/>
  <c r="F72" i="7"/>
  <c r="F71" i="7"/>
  <c r="F70" i="7"/>
  <c r="F64" i="7"/>
  <c r="F63" i="7"/>
  <c r="F62" i="7"/>
  <c r="F55" i="7"/>
  <c r="F54" i="7"/>
  <c r="F50" i="7"/>
  <c r="F40" i="7"/>
  <c r="F37" i="7"/>
  <c r="F33" i="7"/>
  <c r="E7" i="7"/>
  <c r="E6" i="7"/>
  <c r="E5" i="7"/>
  <c r="E4" i="7"/>
  <c r="F130" i="7" l="1"/>
  <c r="F41" i="7"/>
  <c r="F4" i="7" s="1"/>
  <c r="F57" i="7"/>
  <c r="F5" i="7" s="1"/>
  <c r="F111" i="7"/>
  <c r="F7" i="7"/>
  <c r="E8" i="7"/>
  <c r="H103" i="3"/>
  <c r="H102" i="3"/>
  <c r="H98" i="3"/>
  <c r="H97" i="3"/>
  <c r="H96" i="3"/>
  <c r="H95" i="3"/>
  <c r="H94" i="3"/>
  <c r="H93" i="3"/>
  <c r="H92" i="3"/>
  <c r="H91" i="3"/>
  <c r="H90" i="3"/>
  <c r="H89" i="3"/>
  <c r="H88" i="3"/>
  <c r="H87" i="3"/>
  <c r="H86" i="3"/>
  <c r="H85" i="3"/>
  <c r="H84" i="3"/>
  <c r="H83" i="3"/>
  <c r="H82" i="3"/>
  <c r="H81" i="3"/>
  <c r="H80" i="3"/>
  <c r="H79" i="3"/>
  <c r="H78" i="3"/>
  <c r="H77" i="3"/>
  <c r="H76" i="3"/>
  <c r="H75" i="3"/>
  <c r="H74" i="3"/>
  <c r="H70" i="3"/>
  <c r="H69" i="3"/>
  <c r="H68" i="3"/>
  <c r="H67" i="3"/>
  <c r="H66" i="3"/>
  <c r="H65" i="3"/>
  <c r="H64" i="3"/>
  <c r="H63" i="3"/>
  <c r="H59" i="3"/>
  <c r="H58" i="3"/>
  <c r="H57" i="3"/>
  <c r="H56" i="3"/>
  <c r="H55" i="3"/>
  <c r="H54" i="3"/>
  <c r="H53" i="3"/>
  <c r="H52" i="3"/>
  <c r="H51" i="3"/>
  <c r="H50" i="3"/>
  <c r="H49" i="3"/>
  <c r="H48" i="3"/>
  <c r="H47" i="3"/>
  <c r="H45" i="3"/>
  <c r="H44" i="3"/>
  <c r="H43" i="3"/>
  <c r="H38" i="3"/>
  <c r="H37" i="3"/>
  <c r="H36" i="3"/>
  <c r="H35" i="3"/>
  <c r="H34" i="3"/>
  <c r="H33" i="3"/>
  <c r="H32" i="3"/>
  <c r="H39" i="3" s="1"/>
  <c r="H31" i="3"/>
  <c r="H30" i="3"/>
  <c r="H26" i="3"/>
  <c r="H25" i="3"/>
  <c r="H24" i="3"/>
  <c r="H23" i="3"/>
  <c r="H22" i="3"/>
  <c r="H21" i="3"/>
  <c r="H20" i="3"/>
  <c r="H19" i="3"/>
  <c r="H15" i="3"/>
  <c r="H14" i="3"/>
  <c r="H13" i="3"/>
  <c r="H12" i="3"/>
  <c r="H11" i="3"/>
  <c r="H10" i="3"/>
  <c r="H9" i="3"/>
  <c r="H8" i="3"/>
  <c r="H7" i="3"/>
  <c r="H6" i="3"/>
  <c r="H5" i="3"/>
  <c r="G55" i="4"/>
  <c r="G54" i="4"/>
  <c r="G53" i="4"/>
  <c r="G52" i="4"/>
  <c r="G51" i="4"/>
  <c r="G50" i="4"/>
  <c r="G49" i="4"/>
  <c r="G48" i="4"/>
  <c r="G46" i="4"/>
  <c r="G44" i="4"/>
  <c r="G43" i="4"/>
  <c r="G42" i="4"/>
  <c r="G41" i="4"/>
  <c r="G40" i="4"/>
  <c r="G39" i="4"/>
  <c r="G37" i="4"/>
  <c r="G36" i="4"/>
  <c r="G32" i="4"/>
  <c r="G31" i="4"/>
  <c r="G30" i="4"/>
  <c r="G28" i="4"/>
  <c r="G25" i="4"/>
  <c r="G18" i="4"/>
  <c r="G15" i="4"/>
  <c r="G14" i="4"/>
  <c r="G13" i="4"/>
  <c r="G7" i="4"/>
  <c r="G6" i="4"/>
  <c r="C16" i="2"/>
  <c r="G60" i="4" l="1"/>
  <c r="G62" i="4" s="1"/>
  <c r="C15" i="2" s="1"/>
  <c r="F132" i="7"/>
  <c r="C17" i="2" s="1"/>
  <c r="F6" i="7"/>
  <c r="F8" i="7" s="1"/>
  <c r="H71" i="3"/>
  <c r="C12" i="2" s="1"/>
  <c r="H60" i="3"/>
  <c r="C11" i="2" s="1"/>
  <c r="H27" i="3"/>
  <c r="C9" i="2" s="1"/>
  <c r="H99" i="3"/>
  <c r="C13" i="2" s="1"/>
  <c r="H16" i="3"/>
  <c r="H104" i="3"/>
  <c r="C14" i="2" s="1"/>
  <c r="C10" i="2"/>
  <c r="A10" i="7"/>
  <c r="A9" i="7"/>
  <c r="C8" i="2" l="1"/>
  <c r="C18" i="2" s="1"/>
  <c r="H106" i="3"/>
</calcChain>
</file>

<file path=xl/sharedStrings.xml><?xml version="1.0" encoding="utf-8"?>
<sst xmlns="http://schemas.openxmlformats.org/spreadsheetml/2006/main" count="1439" uniqueCount="852">
  <si>
    <t xml:space="preserve">CIVIL &amp; INTERIOR WORK BOQ FOR AIRPORT LOUNGE AT TRIVANDRUM  </t>
  </si>
  <si>
    <t>S.NO.</t>
  </si>
  <si>
    <t>ITEM</t>
  </si>
  <si>
    <t>AMOUNT</t>
  </si>
  <si>
    <t>ANTI TERMITE TREATMENT</t>
  </si>
  <si>
    <t>CIVIL  WORK</t>
  </si>
  <si>
    <t xml:space="preserve">FLOORING WORK </t>
  </si>
  <si>
    <t xml:space="preserve">FALSE CEILING  WORK </t>
  </si>
  <si>
    <t xml:space="preserve">DOOR WINDOW WORK </t>
  </si>
  <si>
    <t xml:space="preserve">PARTITION, PANELING &amp; FRAMING WORK </t>
  </si>
  <si>
    <t xml:space="preserve">WALL FINISHES WORK </t>
  </si>
  <si>
    <t xml:space="preserve">JOINERY &amp; CARPANTRY WORK </t>
  </si>
  <si>
    <t xml:space="preserve">MISC. WORK </t>
  </si>
  <si>
    <t xml:space="preserve">TOTAL </t>
  </si>
  <si>
    <t xml:space="preserve">Exclusions :- </t>
  </si>
  <si>
    <t>HVAC WORK</t>
  </si>
  <si>
    <t xml:space="preserve">FIRE FIGHTING WORK </t>
  </si>
  <si>
    <t>CCTV &amp; MUSIC SYSTEM</t>
  </si>
  <si>
    <t>NETWORKING</t>
  </si>
  <si>
    <t xml:space="preserve">ACS </t>
  </si>
  <si>
    <t xml:space="preserve">FIRE DETECTION SYSTEM </t>
  </si>
  <si>
    <t>ARTIFACTS</t>
  </si>
  <si>
    <t xml:space="preserve">SINAGES </t>
  </si>
  <si>
    <t xml:space="preserve">LOGO </t>
  </si>
  <si>
    <t>ARTIFICAL PLANTERS</t>
  </si>
  <si>
    <t xml:space="preserve">KITCHEN EQUIPMENTS </t>
  </si>
  <si>
    <t xml:space="preserve">FURNURE WORK </t>
  </si>
  <si>
    <t xml:space="preserve">ELECTRICAL WORK </t>
  </si>
  <si>
    <t>LIGHT FIXTURES</t>
  </si>
  <si>
    <t xml:space="preserve">CIVIL &amp; INTERIOR WORK BOQ FOR AIRPOT LOUNGE AT TRIVANDRUM  </t>
  </si>
  <si>
    <t>SN.</t>
  </si>
  <si>
    <t>AREA</t>
  </si>
  <si>
    <t>UNIT</t>
  </si>
  <si>
    <t>QTY.</t>
  </si>
  <si>
    <t>RATE</t>
  </si>
  <si>
    <t>a</t>
  </si>
  <si>
    <t>b</t>
  </si>
  <si>
    <t>TILING WORKS, FLOORING</t>
  </si>
  <si>
    <t>FOH Area Floor Tiles-01 ( 1200 x 600 )</t>
  </si>
  <si>
    <t>Sqm</t>
  </si>
  <si>
    <t>MOH Area Floor Tiles-02( 1200 x 600 )</t>
  </si>
  <si>
    <t xml:space="preserve">Anti-skid  Commercial Tiles -03 ( BOH Area) </t>
  </si>
  <si>
    <t xml:space="preserve">Toilet Area Floor Tiles  </t>
  </si>
  <si>
    <t xml:space="preserve">Toilet Lobby </t>
  </si>
  <si>
    <t xml:space="preserve">Executive Lounge area </t>
  </si>
  <si>
    <t xml:space="preserve">Rmt </t>
  </si>
  <si>
    <t xml:space="preserve">At Reception Entry &amp; Lounge &amp; dininng entry </t>
  </si>
  <si>
    <t>Rmt</t>
  </si>
  <si>
    <t>Door Jambs in Granite - BOH Area</t>
  </si>
  <si>
    <t xml:space="preserve">Providing and fixing of 19 mm thk. Black Granite Jamb in floor / wall over a bed of 20 mm thk. Cement mortar 1:4 (1 Cement : 4 coarse sand) joints filled with epoxy adhesive to match the color of granite. Rate shall be including polished granite, necessary wastage, cutting, edge grinding and polishing as per the instructions of the Project Manager, complete. Width of Jamb 200 mm.Basic </t>
  </si>
  <si>
    <t xml:space="preserve">FOH Area Skirting </t>
  </si>
  <si>
    <t xml:space="preserve">Kitchen Skirting </t>
  </si>
  <si>
    <t xml:space="preserve">Total of Flooring Work </t>
  </si>
  <si>
    <t xml:space="preserve">Reception, Manager Cabin, Male &amp; Female toilet, Kitchen &amp; FOH Area </t>
  </si>
  <si>
    <t xml:space="preserve">MS work for supporting Wooden Rafters </t>
  </si>
  <si>
    <t>Supplying, fabricating,  and fixing in position at all heights and levels with all leads,  with structural steel works  like Angles, channel,   Flats, Tees, Pipes, Tubes, insert plates, bolts, fasteners, I-beams, girder, cleat etc. all as per structural drawings and  including Cutting of components to required lengths/ widths and shapes/ profiles, welding, grinding, scafoldding &amp; finally finished with base primer &amp; paint of approved make &amp; shade  complete in all respect.</t>
  </si>
  <si>
    <t xml:space="preserve">KG </t>
  </si>
  <si>
    <t>Cove-  : Making cove in ceiling made with POP &amp; GI framing complete as per design. (Note :- Cove to be complete from inner side as well)  The rate shall be inclusive of necessary framework, making cut-out for light fixtures, bulkheads etc.</t>
  </si>
  <si>
    <t>Providing &amp; fixing Trap door to be made of 12mm thick HDHMR board  finished with  paint to match the shade of false ceiling. The trapdoor edges to be finished with 10mm thick teak wood lipping. The item is inclusive of all fittings, fixtures and hardware; providing &amp;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&amp; details,as per the instructions of the Architect/Engineer in charge.
Refer to detail drawing</t>
  </si>
  <si>
    <t xml:space="preserve">350 x 350mm </t>
  </si>
  <si>
    <t xml:space="preserve">Nos </t>
  </si>
  <si>
    <t>150 x 150</t>
  </si>
  <si>
    <t>c</t>
  </si>
  <si>
    <t xml:space="preserve">1550 x 1250 </t>
  </si>
  <si>
    <t xml:space="preserve">Total of False Ceiling Work </t>
  </si>
  <si>
    <t>Wooden  Door  Frame  :-  Providing  and  fixing  125 x  50mm  Sal wooden   door  and  window  frames  with  single  rebate   including  necessary hold-fasts  on  either  side  fixed  in  line  and  level, edges, mouldings over rough ground wooden frame cutting of grooves, edges, mouldings.   The  frame  to  be  treated  with  necessary  anti-termite  chemical  and  fire  retardant  paint,  PU Paint  as  required  &amp; complete in all respect.</t>
  </si>
  <si>
    <t>Cum</t>
  </si>
  <si>
    <t xml:space="preserve">  Male &amp; female toilet  entry door </t>
  </si>
  <si>
    <t>750 x 2100</t>
  </si>
  <si>
    <t xml:space="preserve">BOH Area  entry door  </t>
  </si>
  <si>
    <t xml:space="preserve">1200 x 2100 with Vision Panel </t>
  </si>
  <si>
    <t xml:space="preserve">Manager Room &amp; Bar Storage </t>
  </si>
  <si>
    <t>900 x 2100</t>
  </si>
  <si>
    <t xml:space="preserve">Palmet above Sliding door </t>
  </si>
  <si>
    <t>Fabricating and installing the pelmet made out of 19MM thk. HDHMR board  finish with 1mm thick laminate both sides 150 MM height and wdth approx 100 mm width and in line &amp; level with slidding door  as per detailed drawings/site instructions. Rates to include finishing exposed surfaces of the pelmet with HDHMR  Board with headless nails and finishing at but Joint sample need to approved From Architect.</t>
  </si>
  <si>
    <t xml:space="preserve">Total of Door Window Work </t>
  </si>
  <si>
    <t xml:space="preserve">BOH Area walls </t>
  </si>
  <si>
    <t xml:space="preserve">FOH &amp; MOH Area Paneling over MS Frame work </t>
  </si>
  <si>
    <t xml:space="preserve">FAÇADE WORK </t>
  </si>
  <si>
    <t>6.05.1</t>
  </si>
  <si>
    <t xml:space="preserve">Bulkhead </t>
  </si>
  <si>
    <t>6.05.2</t>
  </si>
  <si>
    <t xml:space="preserve">Paneling Under Bulk head for back lit Logo base </t>
  </si>
  <si>
    <t>6.05.3</t>
  </si>
  <si>
    <t>6.05.4</t>
  </si>
  <si>
    <t>Sqft</t>
  </si>
  <si>
    <t>In Façade Dinning Area Side</t>
  </si>
  <si>
    <t>Providing &amp; fixing Teracota jali 60 x 200 x 200mm as per approved sample between aluminium glazing including all fixing arrangement complete. The rate inclusive of all height lead &amp; lift, required equipements, labour, scafolding etc,</t>
  </si>
  <si>
    <t xml:space="preserve">Fabricating and Fixing of Glazed Aluminium Partition System of 50 x 25 mm thick section using Top, Side &amp; bottom section as per details.Proprietary Frame work   The glazing to be formed out of 12mm thick clear toughened glass as per details. </t>
  </si>
  <si>
    <t>Providing and applying self adhesive 3M Scotchal frosted crystal film of approved make to glazed partitions as per design and detail. Graphic patterns to be computer cut selected from manufacture's design pattern.
Note : Frosted film to be measured and paid for the actual fixed area only.</t>
  </si>
  <si>
    <t xml:space="preserve">Male, Female toilet &amp; Toilet Lobby </t>
  </si>
  <si>
    <t xml:space="preserve">Providing &amp; fixing in position 3D Texture sheet of approved make &amp; sample over Existing partition / paneling including all fixing arrangement complete </t>
  </si>
  <si>
    <t>Total of Partition, Paneling &amp; Frame work</t>
  </si>
  <si>
    <t xml:space="preserve">Kitchen wall tiles </t>
  </si>
  <si>
    <t xml:space="preserve">Male &amp; Female Toilet Wall Tiles ( Ceppo Clay ) upto 900mm ht. </t>
  </si>
  <si>
    <t>Male &amp; Female Toilet Wall Tiles ( Teal Blue ) above 900 to 2400mm ht</t>
  </si>
  <si>
    <t xml:space="preserve">Reception Back wall tiles </t>
  </si>
  <si>
    <t>Buffet Counter Back wall Tile</t>
  </si>
  <si>
    <t>Providing and applying 2 or more coats of  Acrylic Emulsion paint on walls  wherever advised . The surface shall be thoroughly cleaned and prepared by raking sand papering and applying  putty to achieve smooth and truly levelled surface.  Required number of coats and type of primer as prescribed by manufacture shall be applied before the application of finishing coat as recommended by manufactures' specification</t>
  </si>
  <si>
    <t xml:space="preserve">Total of Wall Finishing Work </t>
  </si>
  <si>
    <t xml:space="preserve">Dinning Area </t>
  </si>
  <si>
    <t xml:space="preserve">Male &amp; Female toilet Counter </t>
  </si>
  <si>
    <t xml:space="preserve">In Executive lounge Planter reception side </t>
  </si>
  <si>
    <t>Providing &amp; fixing 6mm thick CNC cut Metal Jali ( 200mm High ) as per design fixed over existing wooden planter including all fixing arrangement complete in all respect &amp; finally finished with PU Paint of approved make &amp; shade.</t>
  </si>
  <si>
    <t>Rmtr</t>
  </si>
  <si>
    <t xml:space="preserve">In Executive lounge above  Planter reception side </t>
  </si>
  <si>
    <t xml:space="preserve">Providing Making &amp; fixing in position 12mm thick HDHMR Board CNC cut Jali as per design fixed above planter including all fixing arrangement &amp; finally finished with PU Paint of approved make &amp; shade Complete. </t>
  </si>
  <si>
    <t xml:space="preserve">Sqm </t>
  </si>
  <si>
    <t>Manager Chair</t>
  </si>
  <si>
    <t xml:space="preserve">Providing and placing in position Manager's Chair as per Approved sample </t>
  </si>
  <si>
    <t xml:space="preserve">Overhead Storage </t>
  </si>
  <si>
    <t xml:space="preserve">Soft board paneling Manager Room </t>
  </si>
  <si>
    <t xml:space="preserve">Providing &amp; placing in position wooden  tables 610mm x 350 x 450mm high as per approved sample </t>
  </si>
  <si>
    <t>Providing and fixing in position LT Panel &amp; DB storage units 400mm Deep with Louver  Shutters formed of  19mm thick fire rated Ply formwork/carcass with adjustable shelves as per details.The storage to be finished with laminate of approved make &amp; shade.
Externally finished with 1mm thick laminate of approved  make &amp; shade. All internal surfaces to be laminated with 0.8mm thick laminate to approved shade. The LT Panel &amp; DB Storage should be perforated with louvers  for Ventilation as per detailed drawing.
Cabinet to be complete with all hardware installed as directed to consist of the following: Louvers Shutter to have soft closing hinge of approved make installed strictly a per manufacturers guidelines with requisite tools. Each set of shutters to be provided with 1 no multi purpose lock as specified, recessed handles , auto bolt, 50mm high skirting with laminate finish etc.To be completed as per the Detailed Drawing &amp; Architect's Approval.</t>
  </si>
  <si>
    <t xml:space="preserve">Total of Joinery &amp; Carpantry Work </t>
  </si>
  <si>
    <t xml:space="preserve">MISC. Work </t>
  </si>
  <si>
    <t xml:space="preserve"> Providing and fixing  25mm X 25mm SS   corner Guard  fixed with as per approved adhesive/3M tape/SS Screw as approved by Architect. Complete with all respect as per detail drawing &amp; Architect Instructions. </t>
  </si>
  <si>
    <t xml:space="preserve"> Providing and fixing  20mm X 20mm SS PVD coated god finish  corner Guard  fixed with as per approved adhesive/3M tape/SS Screw as approved by Architect. Complete with all respect as per detail drawing &amp; Architect Instructions. </t>
  </si>
  <si>
    <t xml:space="preserve">Total of Misc. Work </t>
  </si>
  <si>
    <t>SUB TOTAL OF CIVIL WORK</t>
  </si>
  <si>
    <t>BILL OF QUANTITIES FOR PLUMBING WORK
PROJECT :JONES THE GROCER - EXPRESS</t>
  </si>
  <si>
    <t>SR. NO.</t>
  </si>
  <si>
    <t>MATERIAL</t>
  </si>
  <si>
    <t>DESCRIPTION</t>
  </si>
  <si>
    <t>WATER SUPPLY PIPES</t>
  </si>
  <si>
    <t xml:space="preserve">CPVC Pipes                        </t>
  </si>
  <si>
    <t>Supply, laying, testing &amp; commissioning of FOOD GRADE CPVC pipes conforming to CTS (Copper Tube Size) SDR-11 as per (is 15778 ASTM D 2846)  with necessary fittings up to the size of 50 mm dia. (Make – SUPREME / KASTA) including all necessary fitting as per site.</t>
  </si>
  <si>
    <t>15mm dia</t>
  </si>
  <si>
    <t>R.M.</t>
  </si>
  <si>
    <t>20mm dia</t>
  </si>
  <si>
    <t>25mm dia</t>
  </si>
  <si>
    <t>TOTAL</t>
  </si>
  <si>
    <t>WATER DRAIN PIPES</t>
  </si>
  <si>
    <t xml:space="preserve">UPVC WASTE PIPE </t>
  </si>
  <si>
    <t>UPVC Pipe for Drainage
(Make – SUPREME / KASTA) including all necessary fitting as per site.</t>
  </si>
  <si>
    <t xml:space="preserve">150mm dia                                                    </t>
  </si>
  <si>
    <t>100mm dia</t>
  </si>
  <si>
    <t>75mm dia</t>
  </si>
  <si>
    <t>50mm dia</t>
  </si>
  <si>
    <t>CHAMBER &amp; GRATING</t>
  </si>
  <si>
    <t>INSPECTION CHAMBER</t>
  </si>
  <si>
    <t>Supply, Laying, Testing &amp; Commissioning of Approved SS Inspection Chamber along of Size- 450mmx450mm with SS Cover &amp; SS Grating over it. Make Jaquar / Ozone. Including trenching and finishing with ceramic tiles as per dwg and details.</t>
  </si>
  <si>
    <t>Nos.</t>
  </si>
  <si>
    <t>OPEN GRATING</t>
  </si>
  <si>
    <t>Providing &amp; Fixing 20mm heavy quality SS triple layer Grating along with Perforated Mesh &amp; Angle Frame of width 200mm, complete as per detail Drawings. Rate inclusive of chamber construction</t>
  </si>
  <si>
    <t>Size - 600mm x 200mm</t>
  </si>
  <si>
    <t>Size - 1000mm x 200mm</t>
  </si>
  <si>
    <t>FLOOR TRAP</t>
  </si>
  <si>
    <t>Supply, Laying, Testing &amp; Commissioning of 75x75mm  Floor Trap with Approved Make heavy duty round or Square.</t>
  </si>
  <si>
    <t>VALVE AND TAP</t>
  </si>
  <si>
    <t>ANGLE VALVE</t>
  </si>
  <si>
    <t>Providing &amp; Fixing Angle Valve with connector pipe.</t>
  </si>
  <si>
    <t>LONG BODY TAP</t>
  </si>
  <si>
    <t>Providing &amp; Fixing Sink Cock. with foot operated</t>
  </si>
  <si>
    <t>TableTap</t>
  </si>
  <si>
    <t xml:space="preserve">Providing &amp; Fixing Sink Cock. </t>
  </si>
  <si>
    <t>Gate Valves</t>
  </si>
  <si>
    <t>Providing &amp; Fixing PPR Ball Valve ISI mark. (For Inlet)</t>
  </si>
  <si>
    <t>Sink Mixer</t>
  </si>
  <si>
    <t>ACCESSORIES</t>
  </si>
  <si>
    <t>Grease Trap</t>
  </si>
  <si>
    <t>Providing &amp; Fixing of portable grease trap NGT-50 from Nugreen</t>
  </si>
  <si>
    <t>Bottle Trap</t>
  </si>
  <si>
    <t>Providing &amp; fixing 32mm CP finished Bottle Trap with wall flanges. (Make – JAQUAR / OZONE)</t>
  </si>
  <si>
    <t>Water Meter</t>
  </si>
  <si>
    <t xml:space="preserve">25mm Dia Water meter </t>
  </si>
  <si>
    <t>GEYSER</t>
  </si>
  <si>
    <t>6 LITER GEYSER</t>
  </si>
  <si>
    <t>18 LITER GEYSER</t>
  </si>
  <si>
    <t>Waste Coupling</t>
  </si>
  <si>
    <t>Providing Waste Coupling 32mm size full thread waste coupling to be use for 3-bowl sink.</t>
  </si>
  <si>
    <t>Water supply connection</t>
  </si>
  <si>
    <t>water supply connection taken from existing point  complete with all necessary fittings.</t>
  </si>
  <si>
    <t>Drainage connection</t>
  </si>
  <si>
    <t>Drainage connection connect to existing drain point  complete with all necessary fittings including cleanout plug</t>
  </si>
  <si>
    <t>Pressure Pump</t>
  </si>
  <si>
    <t>RO Plant</t>
  </si>
  <si>
    <t>Providing and fixing of RO Plant on MS platform with all necessary valves and fiting required. ( 100LPH )</t>
  </si>
  <si>
    <t>Domestic RO</t>
  </si>
  <si>
    <t>Providing and fixing of Domestic RO with water storage with all necessary valves and fiting required.</t>
  </si>
  <si>
    <t>Water Tank ( Loft )</t>
  </si>
  <si>
    <t>Providing and fixing of 200 Ltr. Storage Loft Tank on MS Platform with all necessary valves and fiting required.</t>
  </si>
  <si>
    <t>Trench (125 mm wide)</t>
  </si>
  <si>
    <t>Making 125 mm wide 300 mm deep  trench with 4" thk. Block wall on both side of trench. Floor &amp; inner surfaces of walls to be finished with plaster followed with 12mm ceramic tiles. Top of the trench to be covered with floor tile fixed inside L-angle frame placed over another L-angle which is fixed on trench top, complete as per dwg/details. Rate inclusive of making trench, providing finish tiles &amp; top tiles in frame.</t>
  </si>
  <si>
    <t>RMT</t>
  </si>
  <si>
    <t>Wash Basin</t>
  </si>
  <si>
    <t>K-90011T-0</t>
  </si>
  <si>
    <t xml:space="preserve">W.C. </t>
  </si>
  <si>
    <t xml:space="preserve">K-16817IN-SS-0 (  With Concelled Systen ) </t>
  </si>
  <si>
    <t>Health Fauct</t>
  </si>
  <si>
    <t xml:space="preserve">Wash Basin Counter Tap </t>
  </si>
  <si>
    <t xml:space="preserve">K-72298IN-4ND-CP </t>
  </si>
  <si>
    <t xml:space="preserve">Coat Hook </t>
  </si>
  <si>
    <t xml:space="preserve">Providing &amp; fixing Coat hook as per approved sample </t>
  </si>
  <si>
    <t xml:space="preserve">Soap Dispenser </t>
  </si>
  <si>
    <t>Providing &amp;fixing Soap dispenser as per Approved sample  ( Make - Uronics )</t>
  </si>
  <si>
    <t>Hand Drier</t>
  </si>
  <si>
    <t>Providing &amp; fixing Hand Drier of Approved Sample  ( Make- Uronics )</t>
  </si>
  <si>
    <t>Toilet paper Holder</t>
  </si>
  <si>
    <t>K-5632IN-CP</t>
  </si>
  <si>
    <t>GRAND TOTAL</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</si>
  <si>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</si>
  <si>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</si>
  <si>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</si>
  <si>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</si>
  <si>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</si>
  <si>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</si>
  <si>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</si>
  <si>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S.NO</t>
  </si>
  <si>
    <t>ITEM DESCRIPTION</t>
  </si>
  <si>
    <t>MAKE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</si>
  <si>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</si>
  <si>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</si>
  <si>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</si>
  <si>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</si>
  <si>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</si>
  <si>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</si>
  <si>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</si>
  <si>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</si>
  <si>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</si>
  <si>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</si>
  <si>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</si>
  <si>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</si>
  <si>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</si>
  <si>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</si>
  <si>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</si>
  <si>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</si>
  <si>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</si>
  <si>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</si>
  <si>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</si>
  <si>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</si>
  <si>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</si>
  <si>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</si>
  <si>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</si>
  <si>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</si>
  <si>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</si>
  <si>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</si>
  <si>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</si>
  <si>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</si>
  <si>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</si>
  <si>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</si>
  <si>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</si>
  <si>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</si>
  <si>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</si>
  <si>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</si>
  <si>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</si>
  <si>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</si>
  <si>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</si>
  <si>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</si>
  <si>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</si>
  <si>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</si>
  <si>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</si>
  <si>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</si>
  <si>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</si>
  <si>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</si>
  <si>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</si>
  <si>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</si>
  <si>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</si>
  <si>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</si>
  <si>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</si>
  <si>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</si>
  <si>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</si>
  <si>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</si>
  <si>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</si>
  <si>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</si>
  <si>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</si>
  <si>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</si>
  <si>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</si>
  <si>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</si>
  <si>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</si>
  <si>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</si>
  <si>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</si>
  <si>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</si>
  <si>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</si>
  <si>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</si>
  <si>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</si>
  <si>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</si>
  <si>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</si>
  <si>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</si>
  <si>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</si>
  <si>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</si>
  <si>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</si>
  <si>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</si>
  <si>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</si>
  <si>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</si>
  <si>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</si>
  <si>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</si>
  <si>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</si>
  <si>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</si>
  <si>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</si>
  <si>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</si>
  <si>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</si>
  <si>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</si>
  <si>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</si>
  <si>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</si>
  <si>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</si>
  <si>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</si>
  <si>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</si>
  <si>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</si>
  <si>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</si>
  <si>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</si>
  <si>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</si>
  <si>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</si>
  <si>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</si>
  <si>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</si>
  <si>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</si>
  <si>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</si>
  <si>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</si>
  <si>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</si>
  <si>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</si>
  <si>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</si>
  <si>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</si>
  <si>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</si>
  <si>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</si>
  <si>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</si>
  <si>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</si>
  <si>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</si>
  <si>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CENTURY/GREEN/GARNET/DURO</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</si>
  <si>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</si>
  <si>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</si>
  <si>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</si>
  <si>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</si>
  <si>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</si>
  <si>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</si>
  <si>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</si>
  <si>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</si>
  <si>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</si>
  <si>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</si>
  <si>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</si>
  <si>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</si>
  <si>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</si>
  <si>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</si>
  <si>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</si>
  <si>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</si>
  <si>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</si>
  <si>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</si>
  <si>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</si>
  <si>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LOUNGE _TRIVANDRUM AIRPORT</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</si>
  <si>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</si>
  <si>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S. No.</t>
  </si>
  <si>
    <t>Description</t>
  </si>
  <si>
    <t>Unit</t>
  </si>
  <si>
    <t>Qty.</t>
  </si>
  <si>
    <t>Rate</t>
  </si>
  <si>
    <t>Amount</t>
  </si>
  <si>
    <t>(Rs.)</t>
  </si>
  <si>
    <t xml:space="preserve">Design, fabrication, assembling, wiring , supply , Erection , Installation , testing and commissioning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&amp; seal) with wiring upto KWH meter &amp;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t>
  </si>
  <si>
    <t xml:space="preserve">An approval shall be taken for each panel before manufacturing. Galvanised hardwares with zinc passivation shall  be used in fabrication of boards. </t>
  </si>
  <si>
    <t>Note: The following provisions shall be required to be made in the switchboard detailed below</t>
  </si>
  <si>
    <t>The Switchboard shall have provision for entry of all PVCA cables from the top/bottom as required.</t>
  </si>
  <si>
    <t>All live accessible parts shall be shrouded and all equipment shall be finger touch proof. The busbar insulation shall be with heat shrinkable sleeves. SMC/DMC shrouds and busbar supports shall be used.</t>
  </si>
  <si>
    <t>Suitable tinned copper extension links for incoming/outgoing cables shall be provided wherever required</t>
  </si>
  <si>
    <t xml:space="preserve">Control circuits includes breaker control switch, auto manual selector switch, anti pumping relay, spring charging trip indication, TIMER, control wiring, Auxiliary contactors MCB’s as required at site. </t>
  </si>
  <si>
    <t>Positive isolation of all breakers.</t>
  </si>
  <si>
    <t>All fault level breaking capacity indicates shall be ICS value at 415 volts (ICS = ICU = ICW = 100%).</t>
  </si>
  <si>
    <t>Space Heater/ light/air filter shall be provided for each vertical compartment</t>
  </si>
  <si>
    <t>Link and drops from MCCB shall be designed for full rated current of MCCB ratings at same current density as of Main Bus Bar</t>
  </si>
  <si>
    <t xml:space="preserve">2 nos. GI earth strip throughout the panel. </t>
  </si>
  <si>
    <t>MAIN MDB</t>
  </si>
  <si>
    <t>A</t>
  </si>
  <si>
    <t>Incoming</t>
  </si>
  <si>
    <t>1 No. 250 amps 25 kA 440 volt FP MCCB with Thermal Magnetic overcurrent  and short circuit and with following</t>
  </si>
  <si>
    <t>B</t>
  </si>
  <si>
    <t>Metering, Indication &amp; Protection:</t>
  </si>
  <si>
    <t>1 Nos. 6 Parameter Multi Function Mater with 3 Nos. Cast Resin CTs and MCBs</t>
  </si>
  <si>
    <t xml:space="preserve">Breaker ON OFF indication Lamps </t>
  </si>
  <si>
    <t>R-Y-B indication lamps with MCBs</t>
  </si>
  <si>
    <t>d</t>
  </si>
  <si>
    <t>ELR with CBCT</t>
  </si>
  <si>
    <t>C</t>
  </si>
  <si>
    <t>Bus Bar:</t>
  </si>
  <si>
    <t>200 A, TPN Al. Bus Bar of suitable length having Current density 1Amp/sq.mm &amp; having high conductivity electrical grade suitable to withstand symmetrical fault level of 25 kA. Neutral busbar shall be of 100% capacity.</t>
  </si>
  <si>
    <t>D</t>
  </si>
  <si>
    <t>Outgoings:</t>
  </si>
  <si>
    <t>3 No. 63 amps 4P MCB ( Type C)</t>
  </si>
  <si>
    <t>2 No. 40 amps 4P MCB ( Type C)</t>
  </si>
  <si>
    <t>1 No. 20 amps 4P MCB ( Type C)</t>
  </si>
  <si>
    <t>1 No. 32 amps 2P MCB ( Type C)</t>
  </si>
  <si>
    <t>e</t>
  </si>
  <si>
    <t xml:space="preserve">2 No. 80 amps FP MCB + RCCB of 100mA sensitivity. </t>
  </si>
  <si>
    <t>f</t>
  </si>
  <si>
    <t xml:space="preserve">2 No. 40 amps FP MCB + RCCB of 100mA sensitivity. </t>
  </si>
  <si>
    <t>g</t>
  </si>
  <si>
    <t xml:space="preserve">1 No. 25 amps FP MCB + RCCB of 100mA sensitivity. </t>
  </si>
  <si>
    <t>E</t>
  </si>
  <si>
    <t>AHU Starters In Main Panel</t>
  </si>
  <si>
    <t>Main MDB as described above</t>
  </si>
  <si>
    <t>Set</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</si>
  <si>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</si>
  <si>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</si>
  <si>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</si>
  <si>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i</t>
  </si>
  <si>
    <t>Type A</t>
  </si>
  <si>
    <t xml:space="preserve">1-63amp FP MCB with 3 single phase banks each comprising of 63A DP RCCB(30 mA) and 6 nos. 6/16/20/25 amps SP 10 kA MCB(Type C)  with thermal magnetic protective releases out goings. </t>
  </si>
  <si>
    <t>ii</t>
  </si>
  <si>
    <t>Type B</t>
  </si>
  <si>
    <t xml:space="preserve">1-63amp FP MCB with 3 single phase banks each comprising of 63A DP RCCB(30 mA) and 8 nos. 6/16/20/25 amps SP 10 kA MCB(Type C)  with thermal magnetic protective releases out goings. </t>
  </si>
  <si>
    <t>iii</t>
  </si>
  <si>
    <t>Type C</t>
  </si>
  <si>
    <t xml:space="preserve">1-40amp FP MCB with 3 single phase banks each comprising of 40A DP RCCB(30 mA) and 8 nos. 6/16/20/25 amps SP 10 kA MCB(Type C)  with thermal magnetic protective releases out goings. </t>
  </si>
  <si>
    <t>iv</t>
  </si>
  <si>
    <t>Type D</t>
  </si>
  <si>
    <t xml:space="preserve">1-32 amp DP MCB + DP RCCB ( 30mA) and 12 nos. 6/16/20/25 amps SP 10 kA MCB(Type C)  with thermal magnetic protective releases out goings. </t>
  </si>
  <si>
    <t>v</t>
  </si>
  <si>
    <t xml:space="preserve">Supply and Installation of 40A FP Isolator in IP-67 Enclosure </t>
  </si>
  <si>
    <t>No.</t>
  </si>
  <si>
    <t>vi</t>
  </si>
  <si>
    <t xml:space="preserve">Supply and Installation of 20A/25A/32A FP Isolator in IP-67 Enclosure </t>
  </si>
  <si>
    <t>Supply installation testing and commisioning 4.0 kVA online ( 1ph input and 1ph output)  UPS with 15 Min power back up complete with in buit Static by pass switch , Mannual external maintenance by pass switch , Rectifiers , Sealed MF batteries etc as required</t>
  </si>
  <si>
    <t>Supply, laying, testing &amp; commissioning of following sizes of Al/Cu. conductor 1.1 kV grade, armoured, XLPE insulated FRLS LT Cables/ Control Cables  including necessary cleats, clamps etc. (Cables shall be partly laid in Pipes, O/H cable tray, on wall as required )</t>
  </si>
  <si>
    <t>3.5C – 150.0 (Al.) FRLS Armoured XLPE Cable *</t>
  </si>
  <si>
    <t>Mtrs</t>
  </si>
  <si>
    <t xml:space="preserve">4C – 16.0 (Cu.) FRLS Armoured XLPE Cable </t>
  </si>
  <si>
    <t xml:space="preserve">4C – 10.0 (Cu.) FRLS Armoured XLPE Cable </t>
  </si>
  <si>
    <t xml:space="preserve">4C – 6.0 (Cu.) FRLS Armoured XLPE Cable </t>
  </si>
  <si>
    <t xml:space="preserve">3C – 4.0 (Cu.) FRLS Armoured XLPE Cable </t>
  </si>
  <si>
    <t>* Approximate and shall be as per point of supply from Airport Panel/ Isolator</t>
  </si>
  <si>
    <t>Supply, erection, testing &amp; commissioning of following sizes of cable end terminations with Double compression gland for 1.1 kV grade, XLPE insulated,  Al/Cu Conductor cable</t>
  </si>
  <si>
    <t xml:space="preserve">3.5C – 150.0 (Al.)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</si>
  <si>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</si>
  <si>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4 x 16 sq.mm + 2 No. 6.0 Sq. mm in 40 mm dia MS Conduit</t>
  </si>
  <si>
    <t>4 x 10 sq.mm + 2 No. 4.0 Sq. mm in 32 mm dia MS Conduit</t>
  </si>
  <si>
    <t>4 x 6 sq.mm + 2 No. 2.5 Sq. mm in 32 mm dia MS Conduit</t>
  </si>
  <si>
    <t>RO</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</si>
  <si>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</si>
  <si>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</si>
  <si>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</si>
  <si>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25X6 mm GI Strip</t>
  </si>
  <si>
    <t>25X3 mm GI Strip</t>
  </si>
  <si>
    <t>8 SWG Copper Wire</t>
  </si>
  <si>
    <t>8 SWG GI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</si>
  <si>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</si>
  <si>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</si>
  <si>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450 mm x 40 x 40 x 2 mm thick with 2 Nos. 25X3mm GI Earth Strip</t>
  </si>
  <si>
    <t>300 mm x 40 x 40 x 2 mm thick with 2 Nos. 25X3mm GI Earth Strip</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</si>
  <si>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</si>
  <si>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</si>
  <si>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</si>
  <si>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</si>
  <si>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</si>
  <si>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</si>
  <si>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Normal primary light points with 1.5 sq. mm PVC insulated stranded copper conductor 1100 Volt grade wires (FRLS) in 25 mm  16SWG MS Heavy Duty PVC concealed/surface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1.5 sq mm PVC insulated stranded copper conductor 1100 volt grade FRLS wires and including the cost of providing and fixing a 6 amp 240 Volt grid plate mounted switch with moulded cover plate in GI box  and complete as required ( Switch shall be as approved by the architect / Client)   </t>
  </si>
  <si>
    <t>Pt.</t>
  </si>
  <si>
    <t xml:space="preserve">Wiring for secondary Switch controlled normal light points ( Looped from above point) with 1.5 sq. mm PVC insulated stranded copper conductor 1100 Volt grade FRLS  wires in 25 mm dia 16SWG MS concealed/surface conduit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</si>
  <si>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emergency primary light points with 1.5 sq. mm PVC insulated stranded copper conductor 1100 Volt grade wires (FRLS) in 25mm dia 16 SWG MS concealed/surface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1.5 sq mm PVC insulated stranded copper conductor 1100 volt grade FRLS wires and including the cost of providing and fixing a 6 amp 240 Volt grid plate mounted switch with moulded cover plate in GI box  and complete as required ( Switch shall be as approved by the architect / Client)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</si>
  <si>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</si>
  <si>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 xml:space="preserve">Wiring same as in Item 15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</si>
  <si>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</si>
  <si>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</si>
  <si>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</si>
  <si>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</si>
  <si>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</si>
  <si>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t>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t>
  </si>
  <si>
    <t>Wiring for Secondary switch board (Looped From AboveI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t>
  </si>
  <si>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</si>
  <si>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</si>
  <si>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5 pin 63A , 415V , single Phase metal Clad industrial socket outlet with 63 A FP MCB and complete in all respects( Wiring Excluded from scope of this item)</t>
  </si>
  <si>
    <t>Supply installation testing and fixing 5 pin 80A , 415V , single Phase metal Clad industrial socket outlet with 80A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</si>
  <si>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</si>
  <si>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</si>
  <si>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</si>
  <si>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</si>
  <si>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</si>
  <si>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</si>
  <si>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</si>
  <si>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</si>
  <si>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</si>
  <si>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 UTP cables  in existing Conduit complete as required for Data System</t>
  </si>
  <si>
    <t>Supply,installtion testing and commisioning of Cat-6 UTP cables  in existing Conduit complete as required for Telephone System</t>
  </si>
  <si>
    <t>Supplying,installation and commisioning of  CAT-6/6A patch cords 2 mtrs.</t>
  </si>
  <si>
    <t>Nos</t>
  </si>
  <si>
    <t>Supplying,installation and commisioning of  CAT-6/6A patch cords 1 mtr.</t>
  </si>
  <si>
    <t>Installation of  following light fixtures including connections and  complete in all respects</t>
  </si>
  <si>
    <t>Round/ Concealed LED</t>
  </si>
  <si>
    <t>LED Strip Light ( Per Meter)</t>
  </si>
  <si>
    <t>Signage</t>
  </si>
  <si>
    <t>Hanging/ Pendant Light</t>
  </si>
  <si>
    <t>Wall Lights</t>
  </si>
  <si>
    <t>2.0 Mtr Track Light with 3 Nos. 10W Light</t>
  </si>
  <si>
    <t>vii</t>
  </si>
  <si>
    <t>Tube Lights in BOH areas</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</si>
  <si>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</si>
  <si>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</si>
  <si>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</si>
  <si>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</si>
  <si>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</si>
  <si>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PROJECT : LOUNGE , TRIVANDRUM AIRPORT</t>
  </si>
  <si>
    <t>SUMMARY TO SCHEDULE OF PRICES - HVAC WORKS</t>
  </si>
  <si>
    <t>Amount(Rs.)</t>
  </si>
  <si>
    <t>Part A</t>
  </si>
  <si>
    <t>Hi Side Works</t>
  </si>
  <si>
    <t>Part B</t>
  </si>
  <si>
    <t>DX Unit</t>
  </si>
  <si>
    <t>Part C</t>
  </si>
  <si>
    <t>Low Side Works</t>
  </si>
  <si>
    <t>Part D</t>
  </si>
  <si>
    <t>Electrical Works</t>
  </si>
  <si>
    <t>Grand Total</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</si>
  <si>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</si>
  <si>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</si>
  <si>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Rate(Rs.)</t>
  </si>
  <si>
    <t xml:space="preserve">Kitchen Scrubber (Dry Type)-With Fan Section </t>
  </si>
  <si>
    <t>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t>
  </si>
  <si>
    <t xml:space="preserve">The  system should be fitted with interlock switch for safety . The system should allow connection  to a fan section to achieve 500 FPM velocity across the air </t>
  </si>
  <si>
    <t>Operating Voltage :  220V, 50 Hz</t>
  </si>
  <si>
    <t>Ionizing Voltage : 12.5 to 13 KVDC</t>
  </si>
  <si>
    <t>Collector Cell Voltage : 6 to 6.5 KVDC</t>
  </si>
  <si>
    <t>Power Consumption : Not more than 50W per cell.</t>
  </si>
  <si>
    <t>Capacities : 3000 CFM</t>
  </si>
  <si>
    <t xml:space="preserve">DIDW Blower </t>
  </si>
  <si>
    <t>DIDW Blower, motor, V belt drive, A.V mounting, supports etc. as per Specifications &amp; Drawings</t>
  </si>
  <si>
    <t xml:space="preserve">Casing </t>
  </si>
  <si>
    <t>Factory  fabricated  Double  Skin construction shall have 25 mm thick PUF injected Panels having density 42Kg/Cum with 0.6 mm pre-plasticized  /pre-coated Galvanised steel sheet outside &amp; 0.6 mm plain Galvanised steel sheet inside and fixed on 30x30 mm hollow extruded aluminium section. Casing shall be appropriately housed both Electrostatic Modules and Fan with Drive.</t>
  </si>
  <si>
    <t>Accessories</t>
  </si>
  <si>
    <t>The cost shall include all accessories like Adjusting motor brackets,base,vee drive belt &amp; pulleys, vibration isolators, internal frame works ,canvas connection, Inlet/Outlet flange connection etc</t>
  </si>
  <si>
    <t>5100 CMH (3000 CFM) DIDW Blower Capacity at 80 MM ESP 2.25 KW    (3 Phase) motor</t>
  </si>
  <si>
    <t xml:space="preserve">AHU Fan Section </t>
  </si>
  <si>
    <t>Supply, Installation, Testing and Commissioning of Double Skin Type AHU Fan section with 0.6 mm preplasticized/precoated GI sheet outside and 0.6 mm plain Galvanized sheet inside with 25mm injected PUF insulation of 38KG/m3  ,  G.I. blower section, VFD Operated Plug Fans with motors , base , drive arrangement ,Filter, motor drive suitable for Outdoor Application complete as per specifications and drawings .</t>
  </si>
  <si>
    <t>1.1.1</t>
  </si>
  <si>
    <t>2500 CFM (with Backward Curve Type DIDW Blowers 1.5 KW Motor ; ESP 30 mm of wg</t>
  </si>
  <si>
    <t>Inline Fans (Cabinet Type with acoustic enclosure)</t>
  </si>
  <si>
    <t>200 CFM at 15 MM ESP</t>
  </si>
  <si>
    <t>Sub-Total Part-'A' Rs.</t>
  </si>
  <si>
    <t>DX UNITS</t>
  </si>
  <si>
    <t>Air Cooled Split units (Minimum 4-Star rated and latest in present year</t>
  </si>
  <si>
    <t>Supply , Installation , testing and comissioning of  Air Cooled Split airconditioners each comprising an outdoor unit consisting of Inverter compressor, air cooled  condensing unit, Condenser fan etc. with outer casing and indoor fan coil unit(s) consisting of centrifugal fans, fan motor,  DX cooling  coil, outer casing, filter, control and power panel with remote control etc. both inter connected with copper refrigerant pipe and drain pipe of required length as given, cabling and wiring, insulation with cross linked polyethelene foam, full charge of  refrigerant gas and oil, M.S. base frame, supports etc. complete as per specifications and  drawings.   The cost shall also include angle iron stands for outdoor units. All ODU's to be placed on Roof Top support system , should be vibration free.</t>
  </si>
  <si>
    <t>a)</t>
  </si>
  <si>
    <t>Hi Wall Units (R-32 Refrigerant)</t>
  </si>
  <si>
    <t xml:space="preserve">1.0 TR Unit (single ref.circuit) </t>
  </si>
  <si>
    <t>b)</t>
  </si>
  <si>
    <t>Ductable Type (R-32 Refrigerant)</t>
  </si>
  <si>
    <t>1.1.2</t>
  </si>
  <si>
    <t xml:space="preserve">5.5 TR Unit (single ref.circuit) </t>
  </si>
  <si>
    <t>1.1.3</t>
  </si>
  <si>
    <t xml:space="preserve">3.0 TR Unit (single ref.circuit) </t>
  </si>
  <si>
    <t>Sub-Total Part-'B' Rs.</t>
  </si>
  <si>
    <t>Refrigerant Piping (DX System)(R32 Refrigerant)</t>
  </si>
  <si>
    <t xml:space="preserve">Providing and fixing  copper piping with nitreal rubber with chaseling as per specifications and drawings. </t>
  </si>
  <si>
    <t>i.</t>
  </si>
  <si>
    <t>1.0 TR Machine (Liquid Line + Gas Line)</t>
  </si>
  <si>
    <t>Mtrs.</t>
  </si>
  <si>
    <t>ii.</t>
  </si>
  <si>
    <t>3.0 TR Machine (Liquid Line + Gas Line)</t>
  </si>
  <si>
    <t>iii.</t>
  </si>
  <si>
    <t>5.5 TR Machine (Liquid Line + Gas Line)</t>
  </si>
  <si>
    <t>(Note : 1RM is equal to 1 RM of gas line and 1 RM of liquid line)</t>
  </si>
  <si>
    <t>DUCTING</t>
  </si>
  <si>
    <t xml:space="preserve">G.I. Sheet Metal Ducting - Factory Fabricated </t>
  </si>
  <si>
    <t>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</si>
  <si>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0.50 MM (26 Gauge)  </t>
  </si>
  <si>
    <t>Sqm.</t>
  </si>
  <si>
    <t xml:space="preserve">0.63 MM (24 Gauge)  </t>
  </si>
  <si>
    <t xml:space="preserve">0.80 MM (22 Gauge)  </t>
  </si>
  <si>
    <t>iv.</t>
  </si>
  <si>
    <t xml:space="preserve">1.00 MM (20 Gauge)            </t>
  </si>
  <si>
    <t xml:space="preserve"> R.O.</t>
  </si>
  <si>
    <t>v.</t>
  </si>
  <si>
    <t xml:space="preserve">1.25 MM (18 Gauge)            </t>
  </si>
  <si>
    <t xml:space="preserve">Sqm.   </t>
  </si>
  <si>
    <t xml:space="preserve">G.I. Sheet Metal Ducting - Site Fabricated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</si>
  <si>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</si>
  <si>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INSULATION</t>
  </si>
  <si>
    <t>Nitrile Rubber Insulation- Class 'O'</t>
  </si>
  <si>
    <t>Supplying and fixing of closed cell elastomeric insulation of density 55 kg/cu.m.and K valueof not less than 0.037W/mk at 20 deg C as per specifications and drawings (For indoor applications) with  factory Laminated 7 mill woven glass cloth</t>
  </si>
  <si>
    <t>19 mm thick (AC Supply / Return ducts)</t>
  </si>
  <si>
    <t>25 mm thick (Exhaust Air ducts)</t>
  </si>
  <si>
    <t>Acoustic Lining</t>
  </si>
  <si>
    <t>Supplying and Application of Acoustic lining within the Supply Air duct with 15 mm thick class 'O' open cell  nitrile Rubber of density 140-160 kg./Cubm. as per spefications.</t>
  </si>
  <si>
    <t>15 MM Thick</t>
  </si>
  <si>
    <t>DUCT ACCESSORIES</t>
  </si>
  <si>
    <t>Supply, Installation, Testing and Commissioning of GI multiblade volume control duct damper complete with neoprene rubber gaskets, nuts, bolts, screws linkages, flanges etc., as per specifications.</t>
  </si>
  <si>
    <t>Supply, Installation, Testing and Commissioning &amp; fixing of powder coated extruded aluminium Supply / Exhaust Air Grills  with damper as per specifications</t>
  </si>
  <si>
    <t>Sq.m</t>
  </si>
  <si>
    <t>Supply, Installation, Testing and Commissioning &amp; fixing of powder coated extruded aluminium Supply Air  with damper  as per specifications</t>
  </si>
  <si>
    <t>Supply, Installation, Testing and Commissioning &amp; fixing of powder coated extruded aluminium Return Air Diffuser without damper  as per specifications</t>
  </si>
  <si>
    <t>Supply, Installation, Testing and Commissioning of Exhaust Air Opening damper complete with  suitable links, lever and quadrants for manual control of airflow and with suitable links , lever and quadrants for manual control of airflow and neoprene rubber gaskets, nuts, bolts, screws, flanges etc., as per specifications</t>
  </si>
  <si>
    <t>vi.</t>
  </si>
  <si>
    <t>Supply, Installation, Testing and Commissioning of multiblade Al volume control Collar / Grille damper complete with  suitable links, lever and quadrants for manual control of airflow and with suitable links , lever and quadrants for manual control of airflow and neoprene rubber gaskets, nuts, bolts, screws, flanges etc., as per specifications.</t>
  </si>
  <si>
    <t>vii.</t>
  </si>
  <si>
    <t>Supply, Installation, Testing and Commissioning &amp; fixing of powder coated extruded Aluminium Continuous Grille as per specifications</t>
  </si>
  <si>
    <t>a.)</t>
  </si>
  <si>
    <t>Continuos Grille 100MM Wide</t>
  </si>
  <si>
    <t>RM</t>
  </si>
  <si>
    <t>b.)</t>
  </si>
  <si>
    <t>Continuos Grille 200MM Wide</t>
  </si>
  <si>
    <t xml:space="preserve"> Canvas</t>
  </si>
  <si>
    <t>Supply &amp; Installation of double skin  fire retardant canvas connection for AHU Fan Section , Exhaust Units , Ductable Units etc.</t>
  </si>
  <si>
    <t>Louvers</t>
  </si>
  <si>
    <t>Providing and fixing of powder coated extruded aluminium exhaust air louvers/ fresh air louvers with bird  screen and mounting arrangement as per specification and drawings. Free Area shall be more than 60% of gross area.</t>
  </si>
  <si>
    <t>Fresh Air / Exhaust Air Louvers with Bird Screen Mesh</t>
  </si>
  <si>
    <t>Sub-Total Part-'C' Rs.</t>
  </si>
  <si>
    <t>Control &amp; Transmission Wiring</t>
  </si>
  <si>
    <t xml:space="preserve">Providing &amp;  fixing control cum  transmission wiring of 2 core x 1.5 sqmm copper in MS conduits between indoor and out door unit and between indoor units and their remote sensor/controller.  </t>
  </si>
  <si>
    <t>Power Cabling</t>
  </si>
  <si>
    <t>Indoor Units</t>
  </si>
  <si>
    <t xml:space="preserve">Providing and fixing  flexible power cable  of  3 core x 1.5 sqmm copper between Indoor units and their power points          </t>
  </si>
  <si>
    <t xml:space="preserve">Providing and fixing  flexible power cable  of  3 core x 2.5 sqmm copper between Indoor units and their power points          </t>
  </si>
  <si>
    <t>Earthing</t>
  </si>
  <si>
    <t>25 mm x 3 mm GI strip</t>
  </si>
  <si>
    <t>Sub-Total Part-'D' Rs.</t>
  </si>
  <si>
    <t>PLUMBING WORK</t>
  </si>
  <si>
    <t>SHAH ENTERPRISES</t>
  </si>
  <si>
    <r>
      <t xml:space="preserve">Providing and laying of  VITRIFIED  floor tile of size 1200 x 600 mm of approved make and Shade laid over 40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75/- Sqft )</t>
    </r>
  </si>
  <si>
    <r>
      <t xml:space="preserve">Providing and laying of Anti-skid VITRIFIED Commercial floor tile of size 600 x 600 mm of approved make and Shade laid over 40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80/- Sqft )</t>
    </r>
  </si>
  <si>
    <r>
      <t xml:space="preserve">Providing and laying of  VITRIFIED  floor tile of size 1200 x 600 mm of approved make and Shade laid over 40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110/- Sqft )</t>
    </r>
  </si>
  <si>
    <r>
      <t xml:space="preserve">Providing and fixing </t>
    </r>
    <r>
      <rPr>
        <b/>
        <sz val="8"/>
        <rFont val="Calibri Light"/>
        <family val="2"/>
        <scheme val="major"/>
      </rPr>
      <t xml:space="preserve"> 16 to 18mm thick Granite   Stone</t>
    </r>
    <r>
      <rPr>
        <sz val="8"/>
        <rFont val="Calibri Light"/>
        <family val="2"/>
        <scheme val="major"/>
      </rPr>
      <t xml:space="preserve"> for Flooring  laid over  30 mm. thick cement mortar 1:4 (1 cement :4 coarse sand) and jointed with cement slurry complete as per pattern and design .including full round moulding, rubbing,    polishing &amp; curing  as required complete in all respect. </t>
    </r>
    <r>
      <rPr>
        <b/>
        <sz val="8"/>
        <rFont val="Calibri Light"/>
        <family val="2"/>
        <scheme val="major"/>
      </rPr>
      <t>( Basic cost of granite  stone @ Rs. 250/- Sqft )( Actual size of stone to be measured &amp; paid ).</t>
    </r>
  </si>
  <si>
    <r>
      <t>Providing &amp; fixing carpet flooring</t>
    </r>
    <r>
      <rPr>
        <b/>
        <sz val="8"/>
        <rFont val="Calibri Light"/>
        <family val="2"/>
        <scheme val="major"/>
      </rPr>
      <t xml:space="preserve"> (1500GSM 12 to 14mm thick Nylon Printed  Customized)</t>
    </r>
    <r>
      <rPr>
        <sz val="8"/>
        <rFont val="Calibri Light"/>
        <family val="2"/>
        <scheme val="major"/>
      </rPr>
      <t xml:space="preserve"> with 8mm thick underlay base foam including all fixing arrangement complete in all respect. </t>
    </r>
    <r>
      <rPr>
        <b/>
        <sz val="8"/>
        <rFont val="Calibri Light"/>
        <family val="2"/>
        <scheme val="major"/>
      </rPr>
      <t>( Basic cost of carpet @ Rs.400/- Sqft )</t>
    </r>
  </si>
  <si>
    <r>
      <t xml:space="preserve">Providing &amp; fixing carpet Tile skirting 100mm high  including all fixing arrangement complete in all respect. </t>
    </r>
    <r>
      <rPr>
        <b/>
        <sz val="8"/>
        <rFont val="Calibri Light"/>
        <family val="2"/>
        <scheme val="major"/>
      </rPr>
      <t>( Basic cost of carpet @ Rs.400/- Sqft )</t>
    </r>
  </si>
  <si>
    <r>
      <t>Providing &amp; laying floor SS   transition profile as per approved sample including all fixing arrangement between junction of two type flooring i.e. wooden &amp; carpet &amp; tile / stone junction complete in all respect</t>
    </r>
    <r>
      <rPr>
        <b/>
        <sz val="8"/>
        <rFont val="Calibri Light"/>
        <family val="2"/>
        <scheme val="major"/>
      </rPr>
      <t>.( Basic cost for Transition profile @ Rs. 350/- Rmtr)</t>
    </r>
  </si>
  <si>
    <r>
      <t xml:space="preserve">Providing and laying of  VITRIFIED   tile Skirting of size 1200 x 600 mm of approved make and Shade laid over 12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75/- Sqft )</t>
    </r>
  </si>
  <si>
    <r>
      <t xml:space="preserve">Providing and laying of Anti-skid VITRIFIED Commercial  tile skirting of size 600 x 600 mm of approved make and Shade laid over 12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t>
    </r>
    <r>
      <rPr>
        <b/>
        <sz val="8"/>
        <rFont val="Calibri Light"/>
        <family val="2"/>
        <scheme val="major"/>
      </rPr>
      <t>( Base rate of Tiles @ Rs. 80/- Sqft )</t>
    </r>
  </si>
  <si>
    <r>
      <t>Providing and fixing split level gypsum board   false ceiling</t>
    </r>
    <r>
      <rPr>
        <b/>
        <sz val="8"/>
        <rFont val="Calibri Light"/>
        <family val="2"/>
        <scheme val="major"/>
      </rPr>
      <t xml:space="preserve"> ( Fire Rated )</t>
    </r>
    <r>
      <rPr>
        <sz val="8"/>
        <rFont val="Calibri Light"/>
        <family val="2"/>
        <scheme val="major"/>
      </rPr>
      <t xml:space="preserve"> including  providing and fixing GI grade 175 (120 gm/m2) perimeter, channels (20 x 30 x 27 x 0.50mm thick) fixed to brick masonry / partition / hanging with existing ceiling / existing M.S. frame work  and suspended GI intermediate channel. Rate to include making necessary cut out/opening for light fitting A C diffuser etc. The cut out to have perimeter channel of size 20x27x30x.5mm all round and supported suitably and finally finished with gypsum board and finally finished  with required tapping the joints, base primer, putty  to recieve paint  complete in all respect.</t>
    </r>
    <r>
      <rPr>
        <b/>
        <sz val="8"/>
        <rFont val="Calibri Light"/>
        <family val="2"/>
        <scheme val="major"/>
      </rPr>
      <t xml:space="preserve"> (Actual plan area to be measured &amp; paid.). </t>
    </r>
  </si>
  <si>
    <r>
      <t>Providing Making &amp; fixing in position Wooden rafters  ( 20mm x 50mm )  made of Acacia Wood finish with Veneer of approved make &amp; shade including all fixing arrangement &amp; finally finish with polish as required complet in all respect.</t>
    </r>
    <r>
      <rPr>
        <b/>
        <sz val="8"/>
        <rFont val="Calibri Light"/>
        <family val="2"/>
        <scheme val="major"/>
      </rPr>
      <t xml:space="preserve"> ( Base rate of Veneer @ Rs. 150/- Sqft ) </t>
    </r>
  </si>
  <si>
    <r>
      <t xml:space="preserve">Providing and fixing </t>
    </r>
    <r>
      <rPr>
        <b/>
        <sz val="8"/>
        <rFont val="Calibri Light"/>
        <family val="2"/>
        <scheme val="major"/>
      </rPr>
      <t>32 mm. thick flush door</t>
    </r>
    <r>
      <rPr>
        <sz val="8"/>
        <rFont val="Calibri Light"/>
        <family val="2"/>
        <scheme val="major"/>
      </rPr>
      <t xml:space="preserve"> </t>
    </r>
    <r>
      <rPr>
        <b/>
        <sz val="8"/>
        <rFont val="Calibri Light"/>
        <family val="2"/>
        <scheme val="major"/>
      </rPr>
      <t>shutters</t>
    </r>
    <r>
      <rPr>
        <sz val="8"/>
        <rFont val="Calibri Light"/>
        <family val="2"/>
        <scheme val="major"/>
      </rPr>
      <t xml:space="preserve"> core of 25mm thick HDHMR Board  construction with  </t>
    </r>
    <r>
      <rPr>
        <b/>
        <sz val="8"/>
        <rFont val="Calibri Light"/>
        <family val="2"/>
        <scheme val="major"/>
      </rPr>
      <t>well matched 1mm thick  laminate   sheet of approved make &amp; shade on inner  faces</t>
    </r>
    <r>
      <rPr>
        <sz val="8"/>
        <rFont val="Calibri Light"/>
        <family val="2"/>
        <scheme val="major"/>
      </rPr>
      <t xml:space="preserve"> of shutter &amp; external face of shutter finish with 6mm thick MDF panels to mke dilla type finished with PU Paint of approved make &amp; shade including teak wood   edge lipping (10mm thick) finish with  PU Paint, all required fittings such as 4 nos. 125 mm. size brass butt hinges with necessary screws and S.S. fittings including handles, tower bolts, door stopper, rubber buffer,  lock  etc.  complete in all respect</t>
    </r>
    <r>
      <rPr>
        <sz val="8"/>
        <color indexed="10"/>
        <rFont val="Calibri Light"/>
        <family val="2"/>
        <scheme val="major"/>
      </rPr>
      <t>.</t>
    </r>
    <r>
      <rPr>
        <b/>
        <sz val="8"/>
        <rFont val="Calibri Light"/>
        <family val="2"/>
        <scheme val="major"/>
      </rPr>
      <t>( Basic cost of laminate @ Rs. 90/-Sqft)  ( Actual size of shutter to be measured &amp; paid ).</t>
    </r>
  </si>
  <si>
    <r>
      <t xml:space="preserve">Providing and fixing </t>
    </r>
    <r>
      <rPr>
        <b/>
        <sz val="8"/>
        <rFont val="Calibri Light"/>
        <family val="2"/>
        <scheme val="major"/>
      </rPr>
      <t>32 mm. thick flush door</t>
    </r>
    <r>
      <rPr>
        <sz val="8"/>
        <rFont val="Calibri Light"/>
        <family val="2"/>
        <scheme val="major"/>
      </rPr>
      <t xml:space="preserve"> </t>
    </r>
    <r>
      <rPr>
        <b/>
        <sz val="8"/>
        <rFont val="Calibri Light"/>
        <family val="2"/>
        <scheme val="major"/>
      </rPr>
      <t>shutters</t>
    </r>
    <r>
      <rPr>
        <sz val="8"/>
        <rFont val="Calibri Light"/>
        <family val="2"/>
        <scheme val="major"/>
      </rPr>
      <t xml:space="preserve"> with vision slit </t>
    </r>
    <r>
      <rPr>
        <b/>
        <sz val="8"/>
        <rFont val="Calibri Light"/>
        <family val="2"/>
        <scheme val="major"/>
      </rPr>
      <t xml:space="preserve">( 325 x 475mm ) </t>
    </r>
    <r>
      <rPr>
        <sz val="8"/>
        <rFont val="Calibri Light"/>
        <family val="2"/>
        <scheme val="major"/>
      </rPr>
      <t xml:space="preserve">core of 25mm thick HDHMR Board  construction with  </t>
    </r>
    <r>
      <rPr>
        <b/>
        <sz val="8"/>
        <rFont val="Calibri Light"/>
        <family val="2"/>
        <scheme val="major"/>
      </rPr>
      <t>well matched 1mm thick  laminate   sheet of approved make &amp; shade on inner  faces</t>
    </r>
    <r>
      <rPr>
        <sz val="8"/>
        <rFont val="Calibri Light"/>
        <family val="2"/>
        <scheme val="major"/>
      </rPr>
      <t xml:space="preserve"> of shutter &amp; external face of shutter finish with 6mm thick MDF panels to mke dilla type finished with PU Paint of approved make &amp; shade including teak wood   edge lipping (10mm thick) finish with  PU Paint, 6mm thick toughened glass for vision panel,  all required fittings such as 4 nos. 125 mm. size brass butt hinges with necessary screws and S.S. fittings including handles, tower bolts, door stopper, rubber buffer,  lock  etc.  complete in all respect</t>
    </r>
    <r>
      <rPr>
        <sz val="8"/>
        <color indexed="10"/>
        <rFont val="Calibri Light"/>
        <family val="2"/>
        <scheme val="major"/>
      </rPr>
      <t>.</t>
    </r>
    <r>
      <rPr>
        <b/>
        <sz val="8"/>
        <rFont val="Calibri Light"/>
        <family val="2"/>
        <scheme val="major"/>
      </rPr>
      <t>( Basic cost of laminate @ Rs. 90/-Sqft)  ( Actual size of shutter to be measured &amp; paid ).</t>
    </r>
  </si>
  <si>
    <r>
      <t xml:space="preserve">Providing and fixing </t>
    </r>
    <r>
      <rPr>
        <b/>
        <sz val="8"/>
        <rFont val="Calibri Light"/>
        <family val="2"/>
        <scheme val="major"/>
      </rPr>
      <t>32 mm. thick slidding  flush door</t>
    </r>
    <r>
      <rPr>
        <sz val="8"/>
        <rFont val="Calibri Light"/>
        <family val="2"/>
        <scheme val="major"/>
      </rPr>
      <t xml:space="preserve"> </t>
    </r>
    <r>
      <rPr>
        <b/>
        <sz val="8"/>
        <rFont val="Calibri Light"/>
        <family val="2"/>
        <scheme val="major"/>
      </rPr>
      <t xml:space="preserve">shutters </t>
    </r>
    <r>
      <rPr>
        <sz val="8"/>
        <rFont val="Calibri Light"/>
        <family val="2"/>
        <scheme val="major"/>
      </rPr>
      <t xml:space="preserve">core of 25mm thick HDHMR Board  construction with  </t>
    </r>
    <r>
      <rPr>
        <b/>
        <sz val="8"/>
        <rFont val="Calibri Light"/>
        <family val="2"/>
        <scheme val="major"/>
      </rPr>
      <t>well matched 1mm thick  laminate   sheet of approved make &amp; shade on inner  faces</t>
    </r>
    <r>
      <rPr>
        <sz val="8"/>
        <rFont val="Calibri Light"/>
        <family val="2"/>
        <scheme val="major"/>
      </rPr>
      <t xml:space="preserve"> of shutter &amp; external face of shutter finish with 6mm thick MDF panels to mke dilla type finished with PU Paint of approved make &amp; shade including teak wood   edge lipping (10mm thick) finish with  PU Paint,   all required hardwre for slidding arerangement  with necessary screws and S.S. fittings including handles, tower bolts, door stopper, rubber buffer,  lock  etc.  complete in all respect</t>
    </r>
    <r>
      <rPr>
        <sz val="8"/>
        <color indexed="10"/>
        <rFont val="Calibri Light"/>
        <family val="2"/>
        <scheme val="major"/>
      </rPr>
      <t>.</t>
    </r>
    <r>
      <rPr>
        <b/>
        <sz val="8"/>
        <rFont val="Calibri Light"/>
        <family val="2"/>
        <scheme val="major"/>
      </rPr>
      <t>( Basic cost of laminate @ Rs. 90/-Sqft)  ( Actual size of shutter to be measured &amp; paid ). ( Male &amp; female toilet &amp; Kitchen entry door  )</t>
    </r>
  </si>
  <si>
    <r>
      <t xml:space="preserve">Providing and fixing 12mm thick Cement board </t>
    </r>
    <r>
      <rPr>
        <b/>
        <sz val="8"/>
        <rFont val="Calibri Light"/>
        <family val="2"/>
        <scheme val="major"/>
      </rPr>
      <t xml:space="preserve"> of approved make on  one side of  existing M.S. frame work</t>
    </r>
    <r>
      <rPr>
        <sz val="8"/>
        <rFont val="Calibri Light"/>
        <family val="2"/>
        <scheme val="major"/>
      </rPr>
      <t xml:space="preserve"> including all fixing arrangement   complete in all respect .</t>
    </r>
  </si>
  <si>
    <r>
      <t>Providing and fixing 19mm thick HDHMR</t>
    </r>
    <r>
      <rPr>
        <b/>
        <sz val="8"/>
        <rFont val="Calibri Light"/>
        <family val="2"/>
        <scheme val="major"/>
      </rPr>
      <t xml:space="preserve"> ply of approved make on  wall with  required  M.S. frame work</t>
    </r>
    <r>
      <rPr>
        <sz val="8"/>
        <rFont val="Calibri Light"/>
        <family val="2"/>
        <scheme val="major"/>
      </rPr>
      <t xml:space="preserve"> including all fixing arrangement   complete in all respect .</t>
    </r>
  </si>
  <si>
    <r>
      <t xml:space="preserve">Providing &amp; fixing 175mm wide &amp; 300mm high bulkhead made of double MS framework of 50x50mm (framework to be followed with Fire Resistant Coating)wrapped with 12mm thk.  HDHMR board all outer side  out side, top &amp; Bottom  surfaces. Top 90mm wide part &amp; front 300mm high &amp;175mm wide bottom patta to be finished with lamiante of approved make  shade.
Support of bulkhead to be taken from existing airpot MS frame work  welded with vertical MS Members 
Please refer the elevation drawing and ceiling drawing for more details of bulkhead and partition/paneling.
Rate is inclusive of all necessary hardware, wastage, making provision for fixing signages, electrical wiring &amp; fixtures.  Measurement as per elevation.   </t>
    </r>
    <r>
      <rPr>
        <b/>
        <sz val="8"/>
        <rFont val="Calibri Light"/>
        <family val="2"/>
        <scheme val="major"/>
      </rPr>
      <t xml:space="preserve"> ( Base Rate of laminate @ Rs.90/- Sqft )            
</t>
    </r>
    <r>
      <rPr>
        <sz val="8"/>
        <rFont val="Calibri Light"/>
        <family val="2"/>
        <scheme val="major"/>
      </rPr>
      <t xml:space="preserve">
</t>
    </r>
  </si>
  <si>
    <r>
      <t xml:space="preserve">Providing and fixing in position 12mm thick HDHMR board  paneling as per design made of 50mm  x 50mm MS frame work 100mm deep  finished with 12mm thick HDHMR Board paneling &amp; finally finished with laminate of approved make &amp; shade as per design including all fixing arrangement MS frame work welded with existing airpot  frame work finish with base primer &amp; enamel paint . 
Rate shall also include all necessary hardware, fixing on partition. All complete as per the details, drawings or as directed by Architect/Engineer.  </t>
    </r>
    <r>
      <rPr>
        <b/>
        <sz val="8"/>
        <rFont val="Calibri Light"/>
        <family val="2"/>
        <scheme val="major"/>
      </rPr>
      <t>( Base Rate of laminate @ Rs.90/- Sqft )</t>
    </r>
  </si>
  <si>
    <r>
      <t xml:space="preserve">Providing &amp; fixing </t>
    </r>
    <r>
      <rPr>
        <b/>
        <sz val="8"/>
        <rFont val="Calibri Light"/>
        <family val="2"/>
        <scheme val="major"/>
      </rPr>
      <t>200mm dia betan copper bowl screen</t>
    </r>
    <r>
      <rPr>
        <sz val="8"/>
        <rFont val="Calibri Light"/>
        <family val="2"/>
        <scheme val="major"/>
      </rPr>
      <t xml:space="preserve"> as per design over existing HDHMR paneling including all fixing arrangement </t>
    </r>
  </si>
  <si>
    <r>
      <t xml:space="preserve">Providing and fixing 1mm thick laminate  panelling  over existing partition as per approved sample under  betan copper bowl area including all fixing arrangement complete in all respect. </t>
    </r>
    <r>
      <rPr>
        <b/>
        <sz val="8"/>
        <rFont val="Calibri Light"/>
        <family val="2"/>
        <scheme val="major"/>
      </rPr>
      <t>Only finished area to be measured &amp; paid.( Basic cost of Laminate@ Rs.175/-Sqft ).</t>
    </r>
  </si>
  <si>
    <r>
      <t>Providing making &amp; fixing in position</t>
    </r>
    <r>
      <rPr>
        <b/>
        <sz val="8"/>
        <rFont val="Calibri Light"/>
        <family val="2"/>
        <scheme val="major"/>
      </rPr>
      <t xml:space="preserve"> Wedge type Partition</t>
    </r>
    <r>
      <rPr>
        <sz val="8"/>
        <rFont val="Calibri Light"/>
        <family val="2"/>
        <scheme val="major"/>
      </rPr>
      <t xml:space="preserve"> as per Design  made of 12mm thick HDHMR boad vertcally &amp; horigentally including all fixing arrangement &amp; finally finished with laminate in all sides of partition complate. </t>
    </r>
  </si>
  <si>
    <r>
      <t xml:space="preserve">Providing and fixing 1mm thick laminate  panelling  with grooves over existing partition as per approved sample including all fixing arrangement complete in all respect. </t>
    </r>
    <r>
      <rPr>
        <b/>
        <sz val="8"/>
        <rFont val="Calibri Light"/>
        <family val="2"/>
        <scheme val="major"/>
      </rPr>
      <t>Only finished area to be measured &amp; paid.( Basic cost of Laminate@ Rs.90/-Sqft ).</t>
    </r>
  </si>
  <si>
    <r>
      <t xml:space="preserve">Providing &amp; fixing of Hand Wash Mirror of approx. size 450x900mm &amp;  with 6mm thick Silver Mirror pasted on two layers of 19mm th. BWP ply backing with approved adhesive (Top layer and Mirror cut to shape as per elevation and bottom layer shorter in size to house LED profile for edge lighting), Mirror and top layer ply to be covered with 25mm SS PVD coated (Gold finish) edge binding. It is to be hung on the wall with all necessary arrangements &amp; hardware. Rate shall include all incidental, cutting, staging, scafolding, provision for electrical point for back cove, fixing profile lights etc, all complete in all respects as per drawing, Measurement as per elevation.
(Make- Saint Gobin)
</t>
    </r>
    <r>
      <rPr>
        <b/>
        <sz val="8"/>
        <rFont val="Calibri Light"/>
        <family val="2"/>
        <scheme val="major"/>
      </rPr>
      <t>(Basic Rate of Mirror Rs.200/ Per Sqft.)</t>
    </r>
  </si>
  <si>
    <r>
      <t xml:space="preserve">Providing and fixing 1mm thick laminate  panelling  with Grains &amp; necessary grooves over existing partition as per approved sample including all fixing arrangement &amp; grooves finishing as required complete in all respect. </t>
    </r>
    <r>
      <rPr>
        <b/>
        <sz val="8"/>
        <rFont val="Calibri Light"/>
        <family val="2"/>
        <scheme val="major"/>
      </rPr>
      <t>Only finished area to be measured &amp; paid.( Basic cost of Laminate@ Rs.175/-Sqft ).</t>
    </r>
  </si>
  <si>
    <r>
      <t>Providing and fixing Ist quality ceramic glazed wall tiles  (thickness to be specified by the manufacturer), of approved make, in all colours, shades eany size as approved by Engineer-in-Charge</t>
    </r>
    <r>
      <rPr>
        <b/>
        <sz val="8"/>
        <rFont val="Calibri Light"/>
        <family val="2"/>
        <scheme val="major"/>
      </rPr>
      <t xml:space="preserve">  for dado</t>
    </r>
    <r>
      <rPr>
        <sz val="8"/>
        <rFont val="Calibri Light"/>
        <family val="2"/>
        <scheme val="major"/>
      </rPr>
      <t xml:space="preserve"> fixed with  cement based high polymer modified quick set tile adhesive ( water based ) conforming to IS : 15477, in a average 3mm thickness including filling  the joints mixed with pigment to match the shade of the tiles to give a smooth  surface.</t>
    </r>
    <r>
      <rPr>
        <b/>
        <sz val="8"/>
        <rFont val="Calibri Light"/>
        <family val="2"/>
        <scheme val="major"/>
      </rPr>
      <t>( Basic cost of tile@ Rs. 480/- per Sqm)</t>
    </r>
  </si>
  <si>
    <r>
      <t>Providing and fixing Ist quality ceramic glazed wall tiles ( 1200 x 600mm ) (thickness to be specified by the manufacturer), of approved make, in all colours, shades of any size as approved by Engineer-in-Charge, for dados, over 12 mm thick bed of cement mortar 1:3 (1 cement : 3 coarse sand) and jointing with grey cement slurry @ 3.3kg per sqm, including pointing in white cement mixed with pigment of matching shade complete.</t>
    </r>
    <r>
      <rPr>
        <b/>
        <sz val="8"/>
        <rFont val="Calibri Light"/>
        <family val="2"/>
        <scheme val="major"/>
      </rPr>
      <t xml:space="preserve"> ( Basic cost of tiles @ Rs.110/- Sqft )  </t>
    </r>
  </si>
  <si>
    <r>
      <t>Providing and fixing Ist quality ceramic glazed wall tiles ( 75 x 300 )  (thickness to be specified by the manufacturer), of approved make, in all colours, shadesof any size as approved by Engineer-in-Charge, for dados, over 12 mm thick bed of cement mortar 1:3 (1 cement : 3 coarse sand) and jointing with grey cement slurry @ 3.3kg per sqm, including pointing in white cement mixed with pigment of matching shade complete.</t>
    </r>
    <r>
      <rPr>
        <b/>
        <sz val="8"/>
        <rFont val="Calibri Light"/>
        <family val="2"/>
        <scheme val="major"/>
      </rPr>
      <t xml:space="preserve"> ( Basic cost of tiles @ Rs.200/- Sqft )</t>
    </r>
  </si>
  <si>
    <r>
      <t>Providing and fixing teracota  wall tiles ( 100 x 225mm )  (thickness to be specified by the manufacturer), of approved make  for dado, with adhesive of approved make over existing HDHMR board paneling  including pointing in white cement mixed with pigment of matching shade of tile complete.</t>
    </r>
    <r>
      <rPr>
        <b/>
        <sz val="8"/>
        <rFont val="Calibri Light"/>
        <family val="2"/>
        <scheme val="major"/>
      </rPr>
      <t xml:space="preserve"> ( Basic cost of tiles @ Rs.130/- Sqft )</t>
    </r>
  </si>
  <si>
    <r>
      <t>Providing and fixing Mosaic  tiles ( 20 x 20mm )  , of approved make  for dado, with adhesive of approved make over existing HDHMR board paneling  including pointing in white cement mixed with pigment of matching shade of tile complete.</t>
    </r>
    <r>
      <rPr>
        <b/>
        <sz val="8"/>
        <rFont val="Calibri Light"/>
        <family val="2"/>
        <scheme val="major"/>
      </rPr>
      <t xml:space="preserve"> ( Basic cost of tiles @ Rs.700/- Sqft )</t>
    </r>
  </si>
  <si>
    <r>
      <t xml:space="preserve">Providing and fixing of 18 mm thk.  Granite stone strip  (50mm wide )wall over a bed of 12 mm thk. Cement mortar 1:4 (1 Cement : 4 coarse sand) joints filled with epoxy adhesive to match the color of granite. Rate shall be including polished granite, necessary wastage, cutting, edge grinding and polishing as per the instructions of the Project Manager, complete.  </t>
    </r>
    <r>
      <rPr>
        <b/>
        <sz val="8"/>
        <rFont val="Calibri Light"/>
        <family val="2"/>
        <scheme val="major"/>
      </rPr>
      <t>( Base Rate of Granite @ Rs. 250/- Sqft )</t>
    </r>
  </si>
  <si>
    <r>
      <t xml:space="preserve"> Providing and applying  texture paint with undercoat and  sealer, on  pop puning wall   as per manufacture recommendation. Rate to be inclusive of required scafolding, required base work for texture required tool plants etc., complete as per architect's approval.</t>
    </r>
    <r>
      <rPr>
        <b/>
        <sz val="8"/>
        <rFont val="Calibri Light"/>
        <family val="2"/>
        <scheme val="major"/>
      </rPr>
      <t xml:space="preserve"> ( Base Rate of texture Paint @ Rs. 165/- Sqft ).</t>
    </r>
  </si>
  <si>
    <r>
      <t xml:space="preserve">Providing and Fixing Reception table with Top, side  and facia of upper level to be finished in Laminate of approved make &amp; shade as per design ( L Type 650 + 2100 x 650 x 750/1050 )
The table shall be executed in split levels. The top level shall be 1050mm high and 300mm wide Laminate finish &amp;  the second level shall be the working level at 750mm (finished). The worktop level, Side &amp; Facade  finish  in Stone &amp; 1mm thick brass laminate  on round piller as per design. The edge of stone chemfered &amp; internal side edges shall be finished in PVC edge binding factory pressed in a reverse bevel edge. The facia shall have  finished with Combination of laminate, 1mm thick  brass laminate &amp; stone  on the outside and laminate on the Inside.Table to have provision for raceways as per details.
Table shall be provided with 2 storages below the countertop consisiting of open pencil drawer and one deep drawer. All necessary accessories like hinges, locks, profile handle, magnetic catchers, shall be of hettich make or equivalent.The channels used for the drawers shall be side mount, fully extendable, self closing type in SS.Hardware: </t>
    </r>
    <r>
      <rPr>
        <b/>
        <sz val="8"/>
        <color indexed="8"/>
        <rFont val="Calibri Light"/>
        <family val="2"/>
        <scheme val="major"/>
      </rPr>
      <t xml:space="preserve"> ( Base Rate of Stone @ Rs. 750/- Sqft &amp; Laminate @ Rs. 90/- Sqft &amp; Base rate of brass laminate @ Rs. 350/- Sqft) </t>
    </r>
  </si>
  <si>
    <r>
      <t xml:space="preserve">P/F  </t>
    </r>
    <r>
      <rPr>
        <b/>
        <sz val="8"/>
        <color indexed="8"/>
        <rFont val="Calibri Light"/>
        <family val="2"/>
        <scheme val="major"/>
      </rPr>
      <t xml:space="preserve">Buffet counter </t>
    </r>
    <r>
      <rPr>
        <sz val="8"/>
        <color indexed="8"/>
        <rFont val="Calibri Light"/>
        <family val="2"/>
        <scheme val="major"/>
      </rPr>
      <t xml:space="preserve"> comprising of 18mm thk. prepolish granite  top with SS inlay as per dwg. with 19x6mm SS inserts to be used as sliding rail. Front and side part of the shell to be finished in Ribbed laminate  of approved make &amp; shade  with some openable shutters and some without shutter shelf all internal surface to be finished in </t>
    </r>
    <r>
      <rPr>
        <b/>
        <sz val="8"/>
        <color indexed="8"/>
        <rFont val="Calibri Light"/>
        <family val="2"/>
        <scheme val="major"/>
      </rPr>
      <t>Calcutta white ston</t>
    </r>
    <r>
      <rPr>
        <sz val="8"/>
        <color indexed="8"/>
        <rFont val="Calibri Light"/>
        <family val="2"/>
        <scheme val="major"/>
      </rPr>
      <t>e &amp; SS PVD coated in Gold finish skirting.  The entire counter  will be in MS Frame work with 19mm thick HDHMR Board  with necessary shelves. All internal surface of storages to be finished with laminate &amp; all external surface to be finished with ribbed  Laminate  of approved make &amp; shade  all exposed edges to be finished with edge tape included all hardware of approved make complete in all respect.,</t>
    </r>
    <r>
      <rPr>
        <b/>
        <sz val="8"/>
        <color indexed="8"/>
        <rFont val="Calibri Light"/>
        <family val="2"/>
        <scheme val="major"/>
      </rPr>
      <t xml:space="preserve"> Basic Rate of Granite Stone 250/- Sqft &amp; Calcutta White Stone  850/- sq. ft. &amp; Laminate  @ Rs 90/- Sqft.  ( 5700 x 650mm Deep &amp; 900mm High ) </t>
    </r>
  </si>
  <si>
    <r>
      <t xml:space="preserve">Providing &amp; fixing counter  with storage, counter top &amp;  facade made of duly painted 50 x 50mm MS Box section frame work fixed to wall cladded with 18mm thick ribbed HDHMR Board   on front  as  per details  finished with PU Paint. Counter top, front &amp; side facia as shown in drawing to be finished with HDHMR Board  as per design fixed over frame work  with light glowing arrangement   &amp; counter top finish with 18mm thick granite stone  of approved shade with adhesive, including  grinding, polishing, rounding of edges, chamfering of edges, silicon sealant as required  etc. including  internal storage also made of 19mm thick HDHMR board finished with laminate inside &amp; shutter of storage finished with 19mm thick CNC cut HDHMR finish with laminate of approved make &amp; shade &amp; required hardware complete as  per   design  and drawing. complete in all respect. (Plan area to be measured).
</t>
    </r>
    <r>
      <rPr>
        <b/>
        <sz val="8"/>
        <color indexed="8"/>
        <rFont val="Calibri Light"/>
        <family val="2"/>
        <scheme val="major"/>
      </rPr>
      <t xml:space="preserve"> counter top width 150mm wide &amp; 75mm front facia with  Granite stone base Rate 250/- Sqft. &amp; Laminate 90/- Sqft  ( 2470 x 950mm high &amp; 1015mm Deep </t>
    </r>
  </si>
  <si>
    <r>
      <t>Providing and fixing of Vanity counter without  storage unit. The Counter top shall be formed out of  18-19 mm thk Granite stone shall be formed to shape with 19mm thick HDHMR  board  backing as per the details., Edge finished with 2mm thk PVC Edge banding as per the  detail drawings Complete.</t>
    </r>
    <r>
      <rPr>
        <b/>
        <sz val="8"/>
        <color indexed="8"/>
        <rFont val="Calibri Light"/>
        <family val="2"/>
        <scheme val="major"/>
      </rPr>
      <t xml:space="preserve"> ( Base Rate of Granite @ Rs. 250/- Sqft ) ( Counter size  600 x 450mm ) </t>
    </r>
  </si>
  <si>
    <r>
      <rPr>
        <b/>
        <sz val="8"/>
        <color indexed="8"/>
        <rFont val="Calibri Light"/>
        <family val="2"/>
        <scheme val="major"/>
      </rPr>
      <t>PLANTERS:</t>
    </r>
    <r>
      <rPr>
        <sz val="8"/>
        <color indexed="8"/>
        <rFont val="Calibri Light"/>
        <family val="2"/>
        <scheme val="major"/>
      </rPr>
      <t xml:space="preserve"> 200 mm Wide &amp; 200 to 300mm deep planter  made out of 19mm thick HDHMR Board finished with  with 1 mm thick laminate   of approved make &amp; shade as per design  all outer side  &amp; inner side balancing laminate   as/Architects approval. </t>
    </r>
    <r>
      <rPr>
        <b/>
        <sz val="8"/>
        <color indexed="8"/>
        <rFont val="Calibri Light"/>
        <family val="2"/>
        <scheme val="major"/>
      </rPr>
      <t>( Base Rate of Laminate @ Rs. 90/- Sqft )</t>
    </r>
  </si>
  <si>
    <r>
      <t>Providing and fixing</t>
    </r>
    <r>
      <rPr>
        <b/>
        <sz val="8"/>
        <color indexed="8"/>
        <rFont val="Calibri Light"/>
        <family val="2"/>
        <scheme val="major"/>
      </rPr>
      <t xml:space="preserve"> Dumpste</t>
    </r>
    <r>
      <rPr>
        <sz val="8"/>
        <color indexed="8"/>
        <rFont val="Calibri Light"/>
        <family val="2"/>
        <scheme val="major"/>
      </rPr>
      <t>r</t>
    </r>
    <r>
      <rPr>
        <b/>
        <sz val="8"/>
        <color indexed="8"/>
        <rFont val="Calibri Light"/>
        <family val="2"/>
        <scheme val="major"/>
      </rPr>
      <t xml:space="preserve"> ( 600mm deep ) </t>
    </r>
    <r>
      <rPr>
        <sz val="8"/>
        <color indexed="8"/>
        <rFont val="Calibri Light"/>
        <family val="2"/>
        <scheme val="major"/>
      </rPr>
      <t xml:space="preserve">with Two Nos. 200mm high flap shutter at top  &amp; then Openable shutter. Dumpster   made of  19mm thick HDHMR Board  finish with .8mm thick laminate  inside  &amp; all outer surface, Dumpster Top  &amp; 50mm back splash   finished with 1mm thick laminate of approved make &amp; shade as per details shown in drawing .
Flap Shutters &amp; openable Shutters of Dumpster  to be formed of 19mm thick HDHMR  board  finish with 1mm thick laminate &amp; l exposed edges finished with bending tap   as per details shown in drawing. 
Rate to inclusive of all hardware of approved make . </t>
    </r>
    <r>
      <rPr>
        <b/>
        <sz val="8"/>
        <rFont val="Calibri Light"/>
        <family val="2"/>
        <scheme val="major"/>
      </rPr>
      <t>Base rate of Laminate @ Rs. 90/- Sqft</t>
    </r>
  </si>
  <si>
    <r>
      <t xml:space="preserve">Providing &amp; fixing bar counter top &amp;  facade made of duly painted 50 x 50mm MS Box section frame work fixed to wall cladded with 18mm thick ribbed HDHMR Board   on front &amp; both sides of bar counter wall above 500mm level to counter top  as  per details  finished with PU Paint &amp; finish floor to  upto 500mm high  facade also cladded with 18mm thick HDHMR Board finish with laminate of approved make &amp; shade. Counter top, front &amp; side facia as shown in drawing to be finished with HDHMR Board  as per design fixed over frame work  with light glowing arrangement   &amp; counter top finish with 18mm thick granite stone  of approved shade with adhesive, including  grinding, polishing, rounding of edges, chamfering of edges, silicon sealant as required  etc. Complete as  per   design  and drawing. complete in all respect. (Plan area to be measured).
</t>
    </r>
    <r>
      <rPr>
        <b/>
        <sz val="8"/>
        <color indexed="8"/>
        <rFont val="Calibri Light"/>
        <family val="2"/>
        <scheme val="major"/>
      </rPr>
      <t>Bar counter top width 150mm wide &amp; 75mm front facia with  Granite stone base Rate 250/- Sqft. &amp; Laminate 350/- Sqft</t>
    </r>
  </si>
  <si>
    <r>
      <t>Providing &amp; fixing</t>
    </r>
    <r>
      <rPr>
        <b/>
        <sz val="8"/>
        <rFont val="Calibri Light"/>
        <family val="2"/>
        <scheme val="major"/>
      </rPr>
      <t xml:space="preserve"> Counter ( 850deepx150 back splash) </t>
    </r>
    <r>
      <rPr>
        <sz val="8"/>
        <color indexed="8"/>
        <rFont val="Calibri Light"/>
        <family val="2"/>
        <scheme val="major"/>
      </rPr>
      <t xml:space="preserve"> with appropriate</t>
    </r>
    <r>
      <rPr>
        <b/>
        <sz val="8"/>
        <rFont val="Calibri Light"/>
        <family val="2"/>
        <scheme val="major"/>
      </rPr>
      <t xml:space="preserve"> </t>
    </r>
    <r>
      <rPr>
        <b/>
        <i/>
        <sz val="8"/>
        <rFont val="Calibri Light"/>
        <family val="2"/>
        <scheme val="major"/>
      </rPr>
      <t>MS framework of counter top finished with BWP ply 19mm thk</t>
    </r>
    <r>
      <rPr>
        <sz val="8"/>
        <color indexed="8"/>
        <rFont val="Calibri Light"/>
        <family val="2"/>
        <scheme val="major"/>
      </rPr>
      <t xml:space="preserve">, finished with pre-polished granite with adhesive including  edge moulding &amp; polishing  as per Drawing and approved sample of moulding. </t>
    </r>
    <r>
      <rPr>
        <b/>
        <sz val="8"/>
        <color indexed="8"/>
        <rFont val="Calibri Light"/>
        <family val="2"/>
        <scheme val="major"/>
      </rPr>
      <t>Base Rate of Granite @ Rs. 250/- Sqft</t>
    </r>
  </si>
  <si>
    <r>
      <t xml:space="preserve">Providing, making &amp; fixing Bar back  display as per design 200 to 300mm   deep  with required M.S. / wooden  frame  work with 30mm thick HDHMR l board for required  shelves finished with laminate   of approved make &amp; shade    on top &amp; bottom  with 10mm thick teak wood edge lipping &amp; back of display also  finish with brass laminate, required  8mm dia SS bar PVD coated gold finish for holding bottle &amp; finally finished with  Tiles on external surface of display fixed with adhesive    complete in all respect. </t>
    </r>
    <r>
      <rPr>
        <b/>
        <sz val="8"/>
        <color indexed="8"/>
        <rFont val="Calibri Light"/>
        <family val="2"/>
        <scheme val="major"/>
      </rPr>
      <t>(Basic Cost of Laminate   @ Rs.350/- Sqft &amp; Tile @ Rs. 600/- Sqft  )</t>
    </r>
  </si>
  <si>
    <r>
      <t xml:space="preserve">Providing and placing in position </t>
    </r>
    <r>
      <rPr>
        <b/>
        <sz val="8"/>
        <rFont val="Calibri Light"/>
        <family val="2"/>
        <scheme val="major"/>
      </rPr>
      <t>Manager's table</t>
    </r>
    <r>
      <rPr>
        <sz val="8"/>
        <rFont val="Calibri Light"/>
        <family val="2"/>
        <scheme val="major"/>
      </rPr>
      <t xml:space="preserve">  with side storage finish with Laminate   made out of 19mm thk. HDHMR Board  finished in appd. Laminate and edge in wooden liping patti finished with melamine polish colour matching with table top made of 19mm thick double HDHMR board ( 38mm Thick ) with back splash 19mm thick HDHMR Board finished with  laminate  of approved make &amp; shade with necessary support framework as approved,</t>
    </r>
    <r>
      <rPr>
        <b/>
        <sz val="8"/>
        <rFont val="Calibri Light"/>
        <family val="2"/>
        <scheme val="major"/>
      </rPr>
      <t xml:space="preserve"> </t>
    </r>
    <r>
      <rPr>
        <sz val="8"/>
        <rFont val="Calibri Light"/>
        <family val="2"/>
        <scheme val="major"/>
      </rPr>
      <t>Cost to include all hardware, fasteners, and rubber / PVC leveller etc. complete in all respect as per detailed drawing.</t>
    </r>
    <r>
      <rPr>
        <b/>
        <sz val="8"/>
        <rFont val="Calibri Light"/>
        <family val="2"/>
        <scheme val="major"/>
      </rPr>
      <t xml:space="preserve"> Size : 1800 x 500 x 750 mm &amp; side storage 940 x 400 x 750mm  ( Base Cost of laminate @ Rs. 90/- Sqft )</t>
    </r>
  </si>
  <si>
    <r>
      <t xml:space="preserve">providing &amp; placing in position lamiante finish Pedistal  400 x  300mm x 600mm  made of 19mm thick HDHMR borad with nesessary drawer &amp; shelves finish with laminate of approved make &amp; shade complete. </t>
    </r>
    <r>
      <rPr>
        <b/>
        <sz val="8"/>
        <color indexed="8"/>
        <rFont val="Calibri Light"/>
        <family val="2"/>
        <scheme val="major"/>
      </rPr>
      <t>( base Rate of Laminate @ Rs. 90/- Sqft )</t>
    </r>
  </si>
  <si>
    <r>
      <t xml:space="preserve">Providing and placing in position </t>
    </r>
    <r>
      <rPr>
        <b/>
        <sz val="8"/>
        <rFont val="Calibri Light"/>
        <family val="2"/>
        <scheme val="major"/>
      </rPr>
      <t>Manager's overhead storage</t>
    </r>
    <r>
      <rPr>
        <sz val="8"/>
        <rFont val="Calibri Light"/>
        <family val="2"/>
        <scheme val="major"/>
      </rPr>
      <t xml:space="preserve"> made out of 18mm thk. marine ply finished in appd. Laminate with necessary support framework as approved,</t>
    </r>
    <r>
      <rPr>
        <b/>
        <sz val="8"/>
        <rFont val="Calibri Light"/>
        <family val="2"/>
        <scheme val="major"/>
      </rPr>
      <t xml:space="preserve"> </t>
    </r>
    <r>
      <rPr>
        <sz val="8"/>
        <rFont val="Calibri Light"/>
        <family val="2"/>
        <scheme val="major"/>
      </rPr>
      <t>Cost to include all hardware, fasteners, and rubber / PVC leveller etc. complete in all respect as per detailed drawing.</t>
    </r>
    <r>
      <rPr>
        <b/>
        <sz val="8"/>
        <rFont val="Calibri Light"/>
        <family val="2"/>
        <scheme val="major"/>
      </rPr>
      <t xml:space="preserve"> Size : 1800 x 450 x 600 mm ( Base Cost of Laminate @ Rs. 90/- Sqft )</t>
    </r>
  </si>
  <si>
    <r>
      <t xml:space="preserve">Providing and Fixing in position softboard of specified size in Dark Grey Fabric complete in all respect as per detailed drawing. </t>
    </r>
    <r>
      <rPr>
        <b/>
        <sz val="8"/>
        <rFont val="Calibri Light"/>
        <family val="2"/>
        <scheme val="major"/>
      </rPr>
      <t>Panel Size :  750 x 600mm</t>
    </r>
  </si>
  <si>
    <r>
      <t>Providing and fixing</t>
    </r>
    <r>
      <rPr>
        <b/>
        <sz val="8"/>
        <color indexed="8"/>
        <rFont val="Calibri Light"/>
        <family val="2"/>
        <scheme val="major"/>
      </rPr>
      <t xml:space="preserve"> Loft Storage ( 900mm deep )as per design </t>
    </r>
    <r>
      <rPr>
        <sz val="8"/>
        <color indexed="8"/>
        <rFont val="Calibri Light"/>
        <family val="2"/>
        <scheme val="major"/>
      </rPr>
      <t xml:space="preserve">   made of  50 x 50mm MS tube frame  then fixed 19mm thick HDHMR Board  on all external side with partition at center up to 1200mm height without shutter  finished with paint &amp; above  1200mm storage  with required shelves &amp; shutters finished with laminate of approved make &amp; shade including all required hardware complete in all respect. ( Base Rate of laminate @ rS. 90/- Sqft )</t>
    </r>
  </si>
  <si>
    <r>
      <t>Providing and fixing</t>
    </r>
    <r>
      <rPr>
        <b/>
        <sz val="8"/>
        <color indexed="8"/>
        <rFont val="Calibri Light"/>
        <family val="2"/>
        <scheme val="major"/>
      </rPr>
      <t xml:space="preserve"> Garbage bin  ( 700mm deep ) </t>
    </r>
    <r>
      <rPr>
        <sz val="8"/>
        <color indexed="8"/>
        <rFont val="Calibri Light"/>
        <family val="2"/>
        <scheme val="major"/>
      </rPr>
      <t xml:space="preserve">with  flap shutter at top  &amp;  Openable shutter at front &amp; PVC dust bin inside the storage. Garbage bin  made of  19mm thick HDHMR Board  finish with .8mm thick laminate  inside  &amp; all outer surface, Garbage bin, Top    finished with 1mm thick laminate of approved make &amp; shade as per details shown in drawing .
Flap Shutters  garbage bin at top  to be formed of 19mm thick HDHMR  board  finish with 1mm thick laminate &amp; &amp; openable Shutters of  garbage bin  to be formed of 19mm thick HDHMR  board CNC cut &amp; exposed edges finished with bending tap   as per details shown in drawing. 
Rate to inclusive of all hardware of approved make . </t>
    </r>
    <r>
      <rPr>
        <b/>
        <sz val="8"/>
        <rFont val="Calibri Light"/>
        <family val="2"/>
        <scheme val="major"/>
      </rPr>
      <t>Base rate of Laminate @ Rs. 90/- Sqft</t>
    </r>
  </si>
  <si>
    <r>
      <t xml:space="preserve">Providing and placing in position </t>
    </r>
    <r>
      <rPr>
        <b/>
        <sz val="8"/>
        <rFont val="Calibri Light"/>
        <family val="2"/>
        <scheme val="major"/>
      </rPr>
      <t>open shelves  storage</t>
    </r>
    <r>
      <rPr>
        <sz val="8"/>
        <rFont val="Calibri Light"/>
        <family val="2"/>
        <scheme val="major"/>
      </rPr>
      <t xml:space="preserve"> made out of 19mm thk. HDHMR board shelves  finished with . Laminate of approved make &amp; shade at top &amp; bottom with necessary support framework&amp; exposed edges finish with PVC edge bending complete.</t>
    </r>
    <r>
      <rPr>
        <b/>
        <sz val="8"/>
        <rFont val="Calibri Light"/>
        <family val="2"/>
        <scheme val="major"/>
      </rPr>
      <t xml:space="preserve"> </t>
    </r>
    <r>
      <rPr>
        <sz val="8"/>
        <rFont val="Calibri Light"/>
        <family val="2"/>
        <scheme val="major"/>
      </rPr>
      <t>Cost to include all required hardware for fixing arrangement fasteners, and rubber / PVC leveller etc. complete in all respect as per detailed drawing.</t>
    </r>
    <r>
      <rPr>
        <b/>
        <sz val="8"/>
        <rFont val="Calibri Light"/>
        <family val="2"/>
        <scheme val="major"/>
      </rPr>
      <t xml:space="preserve"> Size : 900 x 450 x 1050 mm ( Base Cost of Laminate @ Rs. 90/- Sqft )</t>
    </r>
  </si>
  <si>
    <r>
      <t xml:space="preserve">2 Nos. Fully automatic </t>
    </r>
    <r>
      <rPr>
        <b/>
        <i/>
        <sz val="8"/>
        <rFont val="Calibri Light"/>
        <family val="2"/>
        <scheme val="major"/>
      </rPr>
      <t xml:space="preserve">1.5 KW Motor DOL starter </t>
    </r>
    <r>
      <rPr>
        <sz val="8"/>
        <rFont val="Calibri Light"/>
        <family val="2"/>
        <scheme val="major"/>
      </rPr>
      <t xml:space="preserve">with 20A TP Type C Curve MCB ,  9A TP Contactor , ON/OFF push buttons and  on/off/Trip indicating  lights  , A/M selector switch for local/remote operations, CT operated Digital Ammeter, suitable NO &amp; NC Potential free contacts for Interlocking with Fire alarm panel 2.0A -3.3 A O/L relay with inbuilt single phase preventor , selector switches etc as required. </t>
    </r>
  </si>
  <si>
    <t>Shah Enterprises</t>
  </si>
  <si>
    <t>Be Consider One Side Ply Paneling</t>
  </si>
  <si>
    <r>
      <t>Providing and fixing 12mm thick HDHMR</t>
    </r>
    <r>
      <rPr>
        <b/>
        <sz val="8"/>
        <color theme="1"/>
        <rFont val="Calibri Light"/>
        <family val="2"/>
        <scheme val="major"/>
      </rPr>
      <t xml:space="preserve"> ply of approved make on  one / both sides of  existing M.S. frame work</t>
    </r>
    <r>
      <rPr>
        <sz val="8"/>
        <color theme="1"/>
        <rFont val="Calibri Light"/>
        <family val="2"/>
        <scheme val="major"/>
      </rPr>
      <t xml:space="preserve"> including all fixing arrangement   complete in all respect .</t>
    </r>
  </si>
  <si>
    <t>Remarks</t>
  </si>
  <si>
    <t>RA-01</t>
  </si>
  <si>
    <t>RA-01 QTY</t>
  </si>
  <si>
    <t>AMOUNT PAYABLE IN RA-01 (Without GST)</t>
  </si>
  <si>
    <t>ADVANCE RECEIVED AS ON 17-08-2024  (WithOut GST)</t>
  </si>
  <si>
    <t>RA-01 AMOUNT</t>
  </si>
  <si>
    <t>SL NO</t>
  </si>
  <si>
    <t>DESCRIPTION OF WORK</t>
  </si>
  <si>
    <t>NO</t>
  </si>
  <si>
    <t>LENGTH</t>
  </si>
  <si>
    <t>BREADTH</t>
  </si>
  <si>
    <t>HEIGHT</t>
  </si>
  <si>
    <t>QUANTITY</t>
  </si>
  <si>
    <t>REMARKS</t>
  </si>
  <si>
    <t>Bar</t>
  </si>
  <si>
    <t>Bond room</t>
  </si>
  <si>
    <t>Kitchen</t>
  </si>
  <si>
    <t>exposed toilet entry</t>
  </si>
  <si>
    <t>Tile-02</t>
  </si>
  <si>
    <t>Executive Lounge area Skirting</t>
  </si>
  <si>
    <t>At Reception Entry &amp; Lounge &amp; dininng entry Transition Profile</t>
  </si>
  <si>
    <t>Live Kitchen front</t>
  </si>
  <si>
    <t>Buffet Counter 2 ceiling</t>
  </si>
  <si>
    <t>Her Toilet</t>
  </si>
  <si>
    <t>Toilet Lobby</t>
  </si>
  <si>
    <t>His Toilet</t>
  </si>
  <si>
    <t>Manager Room</t>
  </si>
  <si>
    <t>Reception</t>
  </si>
  <si>
    <t>Drumseater</t>
  </si>
  <si>
    <t>After Drumseater</t>
  </si>
  <si>
    <t>FOH Sofa section</t>
  </si>
  <si>
    <t>Kg</t>
  </si>
  <si>
    <t>Semolina/PO/24-25/000896               Ms Framing</t>
  </si>
  <si>
    <t>Semolina/PO/24-25/000846      BOH Area PCC raise 300mm</t>
  </si>
  <si>
    <t>Infront of Bond Room</t>
  </si>
  <si>
    <t>exposed toilet entry (As Per Drawing shape)</t>
  </si>
  <si>
    <t>Semolina/PO/24-25/000848        FOH Area PCC raise avg 60mm</t>
  </si>
  <si>
    <t>Teracotta jali to Buffet counter 2</t>
  </si>
  <si>
    <t>Buffet counter 2 to live kitchen wall</t>
  </si>
  <si>
    <t>Gap b/w FOH and Carpet flooring</t>
  </si>
  <si>
    <t>Reception area</t>
  </si>
  <si>
    <t>Carpet tile area</t>
  </si>
  <si>
    <t>Executive Lounge entry</t>
  </si>
  <si>
    <t>Main Entry</t>
  </si>
  <si>
    <t>Manager Room Outside</t>
  </si>
  <si>
    <t>Reception Back</t>
  </si>
  <si>
    <t>Planter side</t>
  </si>
  <si>
    <t>Entry right side decorative panel</t>
  </si>
  <si>
    <t>façade another side</t>
  </si>
  <si>
    <t>toilet entry left</t>
  </si>
  <si>
    <t>toilet entry right</t>
  </si>
  <si>
    <t>toilet extruded portion</t>
  </si>
  <si>
    <t>Buffet-1 counter back</t>
  </si>
  <si>
    <t>Sofa back FOH</t>
  </si>
  <si>
    <t>Drumseater Left</t>
  </si>
  <si>
    <t>Kitchen entry right side</t>
  </si>
  <si>
    <t>Live Kitchen window wall</t>
  </si>
  <si>
    <t>Buffet-2 wall</t>
  </si>
  <si>
    <t>Open Deck Chiller inside area</t>
  </si>
  <si>
    <t>Open Deck Chiller outside area</t>
  </si>
  <si>
    <t>Kitchen entry left side stared</t>
  </si>
  <si>
    <t>Bond room door</t>
  </si>
  <si>
    <t>Bond Room</t>
  </si>
  <si>
    <t>Providing Making &amp; fixing in position Wooden rafters  ( 20mm x 50mm )</t>
  </si>
  <si>
    <t>Cove</t>
  </si>
  <si>
    <t>FOH</t>
  </si>
  <si>
    <t>Executive Lounge</t>
  </si>
  <si>
    <t>BOH Area walls -- 12mm thick Cement board</t>
  </si>
  <si>
    <t>Reception back wall to façade</t>
  </si>
  <si>
    <t>Manager room entry left</t>
  </si>
  <si>
    <t>Manager room entry right</t>
  </si>
  <si>
    <t>C shape partitions</t>
  </si>
  <si>
    <t>Buffet-2 Back</t>
  </si>
  <si>
    <t>Buffet-2 side partitions</t>
  </si>
  <si>
    <t>Executive lounge back</t>
  </si>
  <si>
    <t>Exhaust area partitions</t>
  </si>
  <si>
    <t>Bar back</t>
  </si>
  <si>
    <t>Curve façade</t>
  </si>
  <si>
    <t>Beside curve façade</t>
  </si>
  <si>
    <t>Teracota jali top</t>
  </si>
  <si>
    <t>Façade top</t>
  </si>
  <si>
    <t>Toilet entry façade</t>
  </si>
  <si>
    <t>Toilet Door</t>
  </si>
  <si>
    <t>19mm thick HDHMR ply of approved make on  wall</t>
  </si>
  <si>
    <t>Toilet outside façade</t>
  </si>
  <si>
    <t>Live Kitchen wall</t>
  </si>
  <si>
    <t>Window</t>
  </si>
  <si>
    <t>Copper Bowl</t>
  </si>
  <si>
    <t xml:space="preserve"> laminate  panelling @Copper Bowl area</t>
  </si>
  <si>
    <t>Wedge type Partition</t>
  </si>
  <si>
    <t>Teracootta jali</t>
  </si>
  <si>
    <t>Actual</t>
  </si>
  <si>
    <t>12mm thick clear toughened glass</t>
  </si>
  <si>
    <t>3M Scotchal frosted crystal film</t>
  </si>
  <si>
    <t>DESCRIPTION OF WORK (C&amp;I)</t>
  </si>
  <si>
    <t>DESCRIPTION OF WORK (PLUMBING)</t>
  </si>
  <si>
    <t>R.M</t>
  </si>
  <si>
    <t>Wash Basin Drop (HIS)</t>
  </si>
  <si>
    <t>Health Faucet Drop (HIS)</t>
  </si>
  <si>
    <t>Flush Tank Drop (HIS)</t>
  </si>
  <si>
    <t>Wash Basin Drop (Lobby)</t>
  </si>
  <si>
    <t>Wash Basin Drop (Her)</t>
  </si>
  <si>
    <t>Health Faucet Drop (HER)</t>
  </si>
  <si>
    <t>Flush Tank Drop (HER)</t>
  </si>
  <si>
    <t>Kitchen sink toilet wall (1 hw/1cw)</t>
  </si>
  <si>
    <t>CPVC Pipes 20mm Dia</t>
  </si>
  <si>
    <t>dish washer(1 cw/1 hw)</t>
  </si>
  <si>
    <t>sink near exhaust corner(1cw/1hw)</t>
  </si>
  <si>
    <t>Coffee m/c buffet-2</t>
  </si>
  <si>
    <t>Water dispenser buffet-2</t>
  </si>
  <si>
    <t>ice cube m/c bar drop</t>
  </si>
  <si>
    <t>ice cube m/c bar floor run</t>
  </si>
  <si>
    <t>ice cube m/c bar to 450 up from floor run</t>
  </si>
  <si>
    <t>bar sink drop (cw/hw)</t>
  </si>
  <si>
    <t>gyser to hand wash over ceiling</t>
  </si>
  <si>
    <t>gyser to sink over ceiling</t>
  </si>
  <si>
    <t>Main airport tap-off to valve</t>
  </si>
  <si>
    <t>Valve to Ceiling</t>
  </si>
  <si>
    <t>kitchen ceiling run to toilet</t>
  </si>
  <si>
    <t>over toilet ceiling run</t>
  </si>
  <si>
    <t>bend toilet</t>
  </si>
  <si>
    <t>kitchen ceiling run to bond for bar</t>
  </si>
  <si>
    <t>Bond to bar end</t>
  </si>
  <si>
    <t>CPVC Pipes 25mm Dia (Main Header)</t>
  </si>
  <si>
    <t>kitchen gyser</t>
  </si>
  <si>
    <t>Geyser</t>
  </si>
  <si>
    <t>1 Soil line(airport existing toilet) &amp; 1 Shaft</t>
  </si>
  <si>
    <t>Wash BasinK-90011T-0</t>
  </si>
  <si>
    <t xml:space="preserve">W.C. K-16817IN-SS-0 (  With Concelled Systen ) </t>
  </si>
  <si>
    <t xml:space="preserve">Wash Basin Counter Tap K-72298IN-4ND-CP </t>
  </si>
  <si>
    <t xml:space="preserve">Coat Hook Providing &amp; fixing Coat hook as per approved sample </t>
  </si>
  <si>
    <t xml:space="preserve">Soap Dispenser Providing &amp;fixing Soap dispenser as per Approved sample </t>
  </si>
  <si>
    <t>Hand DrierProviding &amp; fixing Hand Drier of Approved Sample</t>
  </si>
  <si>
    <t>DESCRIPTION OF WORK (HVAC)</t>
  </si>
  <si>
    <t>2.1   ii</t>
  </si>
  <si>
    <t>sheet attached</t>
  </si>
  <si>
    <t>4   iii</t>
  </si>
  <si>
    <t>UPVC WASTE PIPE</t>
  </si>
  <si>
    <t>bond room chamber to chamber near wash basin</t>
  </si>
  <si>
    <t>bar sink to bond chamber</t>
  </si>
  <si>
    <t>bar ice cube to main line</t>
  </si>
  <si>
    <t>wash basin to nearest chamber</t>
  </si>
  <si>
    <t>main tap off to chamber</t>
  </si>
  <si>
    <t>dish washer to nearest chamber</t>
  </si>
  <si>
    <t>sink to chamber</t>
  </si>
  <si>
    <t xml:space="preserve">Basin &amp; floor trap (HIS) pipe run upto toilet end joint </t>
  </si>
  <si>
    <t xml:space="preserve">Basin &amp; floor trap (HER) pipe run upto main line </t>
  </si>
  <si>
    <t>ch to ch kitchen</t>
  </si>
  <si>
    <t>soil line main tap off to chamber</t>
  </si>
  <si>
    <t>kitchen run of soil line</t>
  </si>
  <si>
    <t>soil line run in toilet</t>
  </si>
  <si>
    <t>waste line of toilet run in kitchen to chamber</t>
  </si>
  <si>
    <t>HIS</t>
  </si>
  <si>
    <t>HER</t>
  </si>
  <si>
    <t>LOBBY</t>
  </si>
  <si>
    <t xml:space="preserve">Male &amp; Female Toilet Wall Tiles ( Ceppo Clay ) </t>
  </si>
  <si>
    <t>18mm thk granite patti</t>
  </si>
  <si>
    <t>Reception table (as per design)</t>
  </si>
  <si>
    <t xml:space="preserve">Buffet counter </t>
  </si>
  <si>
    <t>Planter</t>
  </si>
  <si>
    <t xml:space="preserve"> 6mm thick CNC cut Metal Jali ( 200mm High )</t>
  </si>
  <si>
    <t>12mm thick HDHMR Board CNC cut Jali</t>
  </si>
  <si>
    <t>Dumpster ( 600mm deep )</t>
  </si>
  <si>
    <t xml:space="preserve"> LT Panel &amp; DB storage units 400mm Deep</t>
  </si>
  <si>
    <t xml:space="preserve"> open shelves  storage</t>
  </si>
  <si>
    <t>non tender</t>
  </si>
  <si>
    <t>Loft Storage (as per given dimensions)</t>
  </si>
  <si>
    <t>Overhead storage (manager room)</t>
  </si>
  <si>
    <t>Manager's table</t>
  </si>
  <si>
    <t xml:space="preserve"> lamiante finish Pedistal</t>
  </si>
  <si>
    <t>Providing &amp; fixing Trap door</t>
  </si>
  <si>
    <t>Water meter access</t>
  </si>
  <si>
    <t>Kitchen ceiling access</t>
  </si>
  <si>
    <t>Toilet entry façade ms structure</t>
  </si>
  <si>
    <t>Consideration- 3.5 kg/mtr (50X50; 2mm thick hollow ms section)</t>
  </si>
  <si>
    <t>counter-1</t>
  </si>
  <si>
    <t>counter-2</t>
  </si>
  <si>
    <t>Male &amp; Female Toilet Wall Tiles above 900 to 2400mm ht</t>
  </si>
  <si>
    <t>ACTUAL</t>
  </si>
  <si>
    <t>3D Texture sheet</t>
  </si>
  <si>
    <t>Toilet entry</t>
  </si>
  <si>
    <t>Bar opposite wall</t>
  </si>
  <si>
    <t xml:space="preserve"> laminate  panelling  with grooves</t>
  </si>
  <si>
    <t xml:space="preserve">Manager entry </t>
  </si>
  <si>
    <t>manager door</t>
  </si>
  <si>
    <t>kitchen entry right side</t>
  </si>
  <si>
    <t xml:space="preserve">FOH &amp; MOH Area ply Paneling over MS Frame work </t>
  </si>
  <si>
    <t>Manager room door top</t>
  </si>
  <si>
    <t>Toilet Door area</t>
  </si>
  <si>
    <t>will consider in NT item</t>
  </si>
  <si>
    <t>DESCRIPTION OF WORK (ELECTRICAL)</t>
  </si>
  <si>
    <t>Main MDB</t>
  </si>
  <si>
    <t>1.1     i</t>
  </si>
  <si>
    <t>2 x 4 sq.mm + 1 No. 2.5 Sq. mm in 25 mm dia Conduit</t>
  </si>
  <si>
    <t>34. ii</t>
  </si>
  <si>
    <t>PAYABLE AMOUNT IN WORD : EIGHT LAC FORTY TWO THOUSAND THREE HINDRED NINETY TWO RUPEES ONLY /-</t>
  </si>
  <si>
    <t>TOTAL WITH TAXES</t>
  </si>
  <si>
    <t>Qty missing in Signed JMR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</si>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</sst>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_(* #,##0.00_);_(* \(#,##0.00\);_(* &quot;-&quot;??_);_(@_)"/>
    <numFmt numFmtId="165" formatCode="[$-409]0.00"/>
    <numFmt numFmtId="166" formatCode="_(* #,##0.00_);_(* \(#,##0.00\);_(* \-??_);_(@_)"/>
    <numFmt numFmtId="167" formatCode="##\ ##\ ##\ ###"/>
    <numFmt numFmtId="168" formatCode="_(* #,##0_);_(* \(#,##0\);_(* &quot;-&quot;??_);_(@_)"/>
    <numFmt numFmtId="169" formatCode="#,##0.0"/>
    <numFmt numFmtId="170" formatCode="0.0"/>
    <numFmt numFmtId="171" formatCode="&quot;Rs.&quot;\ #,##0;&quot;Rs.&quot;\ \-#,##0"/>
    <numFmt numFmtId="172" formatCode="&quot;Rs.&quot;\ #,##0.00;[Red]&quot;Rs.&quot;\ \-#,##0.00"/>
    <numFmt numFmtId="173" formatCode="_ * #,##0_ ;_ * \-#,##0_ ;_ * &quot;-&quot;??_ ;_ @_ "/>
    <numFmt numFmtId="174" formatCode="_-* #,##0.00_-;\-* #,##0.00_-;_-* &quot;-&quot;??_-;_-@_-"/>
    <numFmt numFmtId="175" formatCode="#,##0.00\ ;&quot; (&quot;#,##0.00\);&quot; -&quot;#\ ;@\ "/>
  </numFmts>
  <fonts count="63">
    <font>
      <sz val="11"/>
      <color theme="1"/>
      <name val="Calibri"/>
      <family val="2"/>
      <scheme val="minor"/>
    </font>
    <font>
      <sz val="11"/>
      <color theme="1"/>
      <name val="Calibri"/>
      <family val="2"/>
      <scheme val="minor"/>
    </font>
    <font>
      <sz val="10"/>
      <name val="Arial"/>
      <family val="2"/>
    </font>
    <font>
      <sz val="11"/>
      <color rgb="FF000000"/>
      <name val="Calibri"/>
      <family val="2"/>
      <charset val="1"/>
    </font>
    <font>
      <sz val="10"/>
      <name val="Arial"/>
    </font>
    <font>
      <sz val="10"/>
      <name val="Times New Roman"/>
      <family val="1"/>
    </font>
    <font>
      <sz val="10"/>
      <name val="Helv"/>
      <charset val="204"/>
    </font>
    <font>
      <sz val="11"/>
      <color indexed="8"/>
      <name val="Arial"/>
      <family val="2"/>
    </font>
    <font>
      <sz val="10"/>
      <name val="Helv"/>
      <family val="2"/>
    </font>
    <font>
      <i/>
      <sz val="11"/>
      <color rgb="FF7F7F7F"/>
      <name val="Calibri"/>
      <family val="2"/>
      <scheme val="minor"/>
    </font>
    <font>
      <b/>
      <u/>
      <sz val="8"/>
      <color theme="1"/>
      <name val="Calibri Light"/>
      <family val="2"/>
      <scheme val="major"/>
    </font>
    <font>
      <sz val="8"/>
      <color theme="1"/>
      <name val="Calibri Light"/>
      <family val="2"/>
      <scheme val="major"/>
    </font>
    <font>
      <b/>
      <sz val="8"/>
      <color theme="1"/>
      <name val="Calibri Light"/>
      <family val="2"/>
      <scheme val="major"/>
    </font>
    <font>
      <b/>
      <sz val="8"/>
      <name val="Calibri Light"/>
      <family val="2"/>
      <scheme val="major"/>
    </font>
    <font>
      <sz val="8"/>
      <name val="Calibri Light"/>
      <family val="2"/>
      <scheme val="major"/>
    </font>
    <font>
      <sz val="8"/>
      <color indexed="8"/>
      <name val="Calibri Light"/>
      <family val="2"/>
      <scheme val="major"/>
    </font>
    <font>
      <sz val="8"/>
      <color indexed="10"/>
      <name val="Calibri Light"/>
      <family val="2"/>
      <scheme val="major"/>
    </font>
    <font>
      <b/>
      <sz val="8"/>
      <color indexed="8"/>
      <name val="Calibri Light"/>
      <family val="2"/>
      <scheme val="major"/>
    </font>
    <font>
      <b/>
      <i/>
      <sz val="8"/>
      <name val="Calibri Light"/>
      <family val="2"/>
      <scheme val="major"/>
    </font>
    <font>
      <sz val="8"/>
      <color rgb="FF000000"/>
      <name val="Calibri Light"/>
      <family val="2"/>
      <scheme val="major"/>
    </font>
    <font>
      <b/>
      <u/>
      <sz val="8"/>
      <name val="Calibri Light"/>
      <family val="2"/>
      <scheme val="major"/>
    </font>
    <font>
      <b/>
      <sz val="8"/>
      <color rgb="FFFF0000"/>
      <name val="Calibri Light"/>
      <family val="2"/>
      <scheme val="major"/>
    </font>
    <font>
      <b/>
      <i/>
      <sz val="8"/>
      <color rgb="FFFF0000"/>
      <name val="Calibri Light"/>
      <family val="2"/>
      <scheme val="major"/>
    </font>
    <font>
      <b/>
      <i/>
      <u/>
      <sz val="8"/>
      <name val="Calibri Light"/>
      <family val="2"/>
      <scheme val="major"/>
    </font>
    <font>
      <i/>
      <sz val="8"/>
      <name val="Calibri Light"/>
      <family val="2"/>
      <scheme val="major"/>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angal"/>
      <family val="2"/>
    </font>
    <font>
      <sz val="11"/>
      <color indexed="8"/>
      <name val="Calibri"/>
      <family val="2"/>
      <charset val="1"/>
    </font>
    <font>
      <sz val="11"/>
      <color indexed="8"/>
      <name val="Times New Roman"/>
      <family val="1"/>
      <charset val="1"/>
    </font>
    <font>
      <sz val="11"/>
      <color indexed="8"/>
      <name val="Times New Roman"/>
      <family val="1"/>
    </font>
    <font>
      <sz val="10"/>
      <name val="Arial"/>
      <family val="2"/>
      <charset val="134"/>
    </font>
    <font>
      <i/>
      <sz val="11"/>
      <color rgb="FF808080"/>
      <name val="Calibri"/>
      <family val="2"/>
      <charset val="1"/>
    </font>
    <font>
      <i/>
      <sz val="11"/>
      <color rgb="FF7F7F7F"/>
      <name val="Calibri"/>
      <family val="2"/>
      <charset val="1"/>
    </font>
    <font>
      <sz val="10"/>
      <color rgb="FF000000"/>
      <name val="Calibri"/>
      <family val="2"/>
      <scheme val="minor"/>
    </font>
    <font>
      <sz val="12"/>
      <name val="Arial"/>
      <family val="2"/>
    </font>
    <font>
      <b/>
      <sz val="12"/>
      <name val="Calibri Light"/>
      <family val="2"/>
      <scheme val="major"/>
    </font>
    <font>
      <sz val="11"/>
      <color rgb="FFFF0000"/>
      <name val="Calibri Light"/>
      <family val="2"/>
      <scheme val="major"/>
    </font>
    <font>
      <sz val="11"/>
      <color theme="1"/>
      <name val="Calibri Light"/>
      <family val="2"/>
      <scheme val="major"/>
    </font>
    <font>
      <b/>
      <sz val="14"/>
      <color indexed="8"/>
      <name val="Calibri Light"/>
      <family val="2"/>
      <scheme val="major"/>
    </font>
    <font>
      <b/>
      <sz val="8"/>
      <color theme="8"/>
      <name val="Calibri Light"/>
      <family val="2"/>
      <scheme val="major"/>
    </font>
    <font>
      <b/>
      <sz val="11"/>
      <name val="Calibri Light"/>
      <family val="2"/>
      <scheme val="major"/>
    </font>
    <font>
      <sz val="8"/>
      <color theme="8"/>
      <name val="Calibri Light"/>
      <family val="2"/>
      <scheme val="major"/>
    </font>
    <font>
      <b/>
      <sz val="11"/>
      <color theme="1"/>
      <name val="Calibri"/>
      <family val="2"/>
      <scheme val="minor"/>
    </font>
    <font>
      <b/>
      <sz val="12"/>
      <color rgb="FF000000"/>
      <name val="Calibri"/>
      <family val="2"/>
      <scheme val="minor"/>
    </font>
    <font>
      <sz val="11"/>
      <name val="Calibri"/>
      <family val="2"/>
      <scheme val="minor"/>
    </font>
    <font>
      <sz val="12"/>
      <color theme="1"/>
      <name val="Calibri Light"/>
      <family val="2"/>
      <scheme val="major"/>
    </font>
  </fonts>
  <fills count="46">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indexed="22"/>
        <bgColor indexed="55"/>
      </patternFill>
    </fill>
    <fill>
      <patternFill patternType="solid">
        <fgColor theme="6" tint="0.39997558519241921"/>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9"/>
        <bgColor indexed="45"/>
      </patternFill>
    </fill>
    <fill>
      <patternFill patternType="solid">
        <fgColor indexed="22"/>
        <bgColor indexed="31"/>
      </patternFill>
    </fill>
    <fill>
      <patternFill patternType="solid">
        <fgColor indexed="30"/>
        <bgColor indexed="21"/>
      </patternFill>
    </fill>
    <fill>
      <patternFill patternType="solid">
        <fgColor indexed="43"/>
        <bgColor indexed="26"/>
      </patternFill>
    </fill>
    <fill>
      <patternFill patternType="solid">
        <fgColor rgb="FFFFC000"/>
        <bgColor indexed="64"/>
      </patternFill>
    </fill>
    <fill>
      <patternFill patternType="solid">
        <fgColor theme="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0000"/>
        <bgColor indexed="64"/>
      </patternFill>
    </fill>
  </fills>
  <borders count="29">
    <border>
      <left/>
      <right/>
      <top/>
      <bottom/>
      <diagonal/>
    </border>
    <border>
      <left/>
      <right style="medium">
        <color indexed="8"/>
      </right>
      <top style="thin">
        <color indexed="8"/>
      </top>
      <bottom style="thin">
        <color indexed="8"/>
      </bottom>
      <diagonal/>
    </border>
    <border>
      <left style="medium">
        <color indexed="64"/>
      </left>
      <right/>
      <top/>
      <bottom style="medium">
        <color indexed="64"/>
      </bottom>
      <diagonal/>
    </border>
    <border>
      <left style="medium">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style="thin">
        <color indexed="64"/>
      </left>
      <right/>
      <top style="thin">
        <color indexed="64"/>
      </top>
      <bottom style="thin">
        <color indexed="64"/>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80">
    <xf numFmtId="0" fontId="0" fillId="0" borderId="0"/>
    <xf numFmtId="43" fontId="1" fillId="0" borderId="0" applyFont="0" applyFill="0" applyBorder="0" applyAlignment="0" applyProtection="0"/>
    <xf numFmtId="0" fontId="1" fillId="0" borderId="0"/>
    <xf numFmtId="0" fontId="2" fillId="0" borderId="0">
      <alignment vertical="center"/>
    </xf>
    <xf numFmtId="0" fontId="2" fillId="0" borderId="0"/>
    <xf numFmtId="0" fontId="2" fillId="0" borderId="0">
      <alignment vertical="center"/>
    </xf>
    <xf numFmtId="0" fontId="3" fillId="0" borderId="0"/>
    <xf numFmtId="0" fontId="2" fillId="0" borderId="0">
      <protection locked="0"/>
    </xf>
    <xf numFmtId="0" fontId="1" fillId="0" borderId="0"/>
    <xf numFmtId="0" fontId="2" fillId="0" borderId="0"/>
    <xf numFmtId="43" fontId="2" fillId="0" borderId="0" applyFont="0" applyFill="0" applyBorder="0" applyAlignment="0" applyProtection="0"/>
    <xf numFmtId="0" fontId="3" fillId="0" borderId="0"/>
    <xf numFmtId="0" fontId="5" fillId="0" borderId="0"/>
    <xf numFmtId="0" fontId="4" fillId="0" borderId="0"/>
    <xf numFmtId="0" fontId="6" fillId="0" borderId="0"/>
    <xf numFmtId="164" fontId="2" fillId="0" borderId="0" applyFont="0" applyFill="0" applyBorder="0" applyAlignment="0" applyProtection="0"/>
    <xf numFmtId="0" fontId="6"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0" fontId="8" fillId="0" borderId="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21" borderId="0" applyNumberFormat="0" applyBorder="0" applyAlignment="0" applyProtection="0"/>
    <xf numFmtId="0" fontId="27" fillId="22"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9" borderId="0" applyNumberFormat="0" applyBorder="0" applyAlignment="0" applyProtection="0"/>
    <xf numFmtId="0" fontId="28" fillId="13" borderId="0" applyNumberFormat="0" applyBorder="0" applyAlignment="0" applyProtection="0"/>
    <xf numFmtId="0" fontId="29" fillId="30" borderId="5" applyNumberFormat="0" applyAlignment="0" applyProtection="0"/>
    <xf numFmtId="0" fontId="30" fillId="31" borderId="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 fillId="0" borderId="0" applyNumberFormat="0" applyFont="0" applyFill="0" applyBorder="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 fillId="0" borderId="0" applyNumberFormat="0" applyFont="0" applyFill="0" applyBorder="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5" fillId="0" borderId="0" applyNumberFormat="0" applyFont="0" applyFill="0" applyBorder="0" applyProtection="0"/>
    <xf numFmtId="172"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0" fontId="5" fillId="0" borderId="0" applyNumberFormat="0" applyFont="0" applyFill="0" applyBorder="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1" fillId="0" borderId="0" applyNumberFormat="0" applyFill="0" applyBorder="0" applyAlignment="0" applyProtection="0"/>
    <xf numFmtId="0" fontId="32" fillId="14" borderId="0" applyNumberFormat="0" applyBorder="0" applyAlignment="0" applyProtection="0"/>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6" fillId="17" borderId="5" applyNumberFormat="0" applyAlignment="0" applyProtection="0"/>
    <xf numFmtId="0" fontId="37" fillId="0" borderId="10" applyNumberFormat="0" applyFill="0" applyAlignment="0" applyProtection="0"/>
    <xf numFmtId="0" fontId="38"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3" borderId="11" applyNumberFormat="0" applyFont="0" applyAlignment="0" applyProtection="0"/>
    <xf numFmtId="0" fontId="39" fillId="30" borderId="12"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xf numFmtId="0" fontId="41" fillId="0" borderId="13" applyNumberFormat="0" applyFill="0" applyAlignment="0" applyProtection="0"/>
    <xf numFmtId="0" fontId="4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43"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1" fillId="0" borderId="0" applyFont="0" applyFill="0" applyBorder="0" applyAlignment="0" applyProtection="0"/>
    <xf numFmtId="174"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34" borderId="0"/>
    <xf numFmtId="0" fontId="26" fillId="35" borderId="0"/>
    <xf numFmtId="0" fontId="27" fillId="36" borderId="0"/>
    <xf numFmtId="0" fontId="42" fillId="0" borderId="0" applyBorder="0" applyProtection="0"/>
    <xf numFmtId="0" fontId="44" fillId="0" borderId="0"/>
    <xf numFmtId="0" fontId="44" fillId="0" borderId="0"/>
    <xf numFmtId="0" fontId="38" fillId="37" borderId="0"/>
    <xf numFmtId="0" fontId="46" fillId="0" borderId="0" applyBorder="0" applyProtection="0"/>
    <xf numFmtId="0" fontId="45" fillId="0" borderId="0" applyBorder="0" applyProtection="0"/>
    <xf numFmtId="0" fontId="26" fillId="0" borderId="0"/>
    <xf numFmtId="0" fontId="48" fillId="0" borderId="0" applyBorder="0" applyProtection="0"/>
    <xf numFmtId="0" fontId="9" fillId="0" borderId="0" applyNumberFormat="0" applyFill="0" applyBorder="0" applyAlignment="0" applyProtection="0"/>
    <xf numFmtId="0" fontId="49" fillId="0" borderId="0" applyBorder="0" applyProtection="0"/>
    <xf numFmtId="0" fontId="2" fillId="0" borderId="0"/>
    <xf numFmtId="0" fontId="2" fillId="0" borderId="0"/>
    <xf numFmtId="0" fontId="3" fillId="0" borderId="0"/>
    <xf numFmtId="0" fontId="2" fillId="0" borderId="0">
      <protection locked="0"/>
    </xf>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50" fillId="0" borderId="0"/>
    <xf numFmtId="0" fontId="2" fillId="0" borderId="0"/>
    <xf numFmtId="0" fontId="1"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3" fillId="0" borderId="0"/>
    <xf numFmtId="0" fontId="8" fillId="0" borderId="0"/>
    <xf numFmtId="0" fontId="3" fillId="0" borderId="0"/>
    <xf numFmtId="0" fontId="1" fillId="0" borderId="0"/>
    <xf numFmtId="0" fontId="2" fillId="0" borderId="0"/>
    <xf numFmtId="0" fontId="3" fillId="0" borderId="0"/>
    <xf numFmtId="0" fontId="7" fillId="0" borderId="0"/>
    <xf numFmtId="0" fontId="3" fillId="0" borderId="0"/>
    <xf numFmtId="0" fontId="1" fillId="0" borderId="0"/>
    <xf numFmtId="0" fontId="47" fillId="0" borderId="0">
      <alignment vertical="center"/>
    </xf>
    <xf numFmtId="0" fontId="3" fillId="0" borderId="0"/>
    <xf numFmtId="9" fontId="1" fillId="0" borderId="0" applyFont="0" applyFill="0" applyBorder="0" applyAlignment="0" applyProtection="0"/>
    <xf numFmtId="0" fontId="8" fillId="0" borderId="0"/>
    <xf numFmtId="0" fontId="8" fillId="0" borderId="0"/>
    <xf numFmtId="0" fontId="2" fillId="0" borderId="0"/>
    <xf numFmtId="0" fontId="4" fillId="0" borderId="0"/>
    <xf numFmtId="43" fontId="4" fillId="0" borderId="0" applyFont="0" applyFill="0" applyBorder="0" applyAlignment="0" applyProtection="0"/>
    <xf numFmtId="0" fontId="2" fillId="0" borderId="0"/>
    <xf numFmtId="0" fontId="2" fillId="0" borderId="0"/>
    <xf numFmtId="0" fontId="51" fillId="0" borderId="0"/>
    <xf numFmtId="0" fontId="51"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lignment vertical="top"/>
      <protection locked="0"/>
    </xf>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 fillId="0" borderId="0"/>
    <xf numFmtId="0" fontId="4" fillId="0" borderId="0"/>
    <xf numFmtId="9" fontId="1" fillId="0" borderId="0" applyFont="0" applyFill="0" applyBorder="0" applyAlignment="0" applyProtection="0"/>
  </cellStyleXfs>
  <cellXfs count="419">
    <xf numFmtId="0" fontId="0" fillId="0" borderId="0" xfId="0"/>
    <xf numFmtId="0" fontId="11" fillId="0" borderId="0" xfId="0" applyFont="1"/>
    <xf numFmtId="0" fontId="11" fillId="5" borderId="0" xfId="0" applyFont="1" applyFill="1"/>
    <xf numFmtId="0" fontId="11" fillId="0" borderId="0" xfId="0" applyFont="1" applyAlignment="1">
      <alignment horizontal="center"/>
    </xf>
    <xf numFmtId="0" fontId="11" fillId="0" borderId="0" xfId="0" applyFont="1" applyAlignment="1">
      <alignment horizontal="center" vertical="center"/>
    </xf>
    <xf numFmtId="43" fontId="11" fillId="0" borderId="0" xfId="1" applyFont="1"/>
    <xf numFmtId="0" fontId="19" fillId="0" borderId="0" xfId="11" applyFont="1"/>
    <xf numFmtId="0" fontId="14" fillId="0" borderId="0" xfId="13" applyFont="1"/>
    <xf numFmtId="0" fontId="14" fillId="0" borderId="0" xfId="13" applyFont="1" applyAlignment="1">
      <alignment horizontal="center" vertical="center"/>
    </xf>
    <xf numFmtId="0" fontId="14" fillId="0" borderId="0" xfId="13" applyFont="1" applyAlignment="1">
      <alignment vertical="center"/>
    </xf>
    <xf numFmtId="0" fontId="14" fillId="0" borderId="0" xfId="13" applyFont="1" applyAlignment="1">
      <alignment horizontal="center"/>
    </xf>
    <xf numFmtId="0" fontId="14" fillId="0" borderId="0" xfId="4" applyFont="1" applyAlignment="1">
      <alignment vertical="center"/>
    </xf>
    <xf numFmtId="0" fontId="14" fillId="0" borderId="0" xfId="4" applyFont="1"/>
    <xf numFmtId="0" fontId="13" fillId="0" borderId="0" xfId="4" applyFont="1"/>
    <xf numFmtId="0" fontId="14" fillId="0" borderId="0" xfId="4" applyFont="1" applyAlignment="1">
      <alignment vertical="center" wrapText="1"/>
    </xf>
    <xf numFmtId="0" fontId="14" fillId="0" borderId="0" xfId="4" applyFont="1" applyAlignment="1">
      <alignment horizontal="center" vertical="top"/>
    </xf>
    <xf numFmtId="0" fontId="14" fillId="0" borderId="0" xfId="4" applyFont="1" applyAlignment="1">
      <alignment horizontal="center" vertical="center"/>
    </xf>
    <xf numFmtId="164" fontId="11" fillId="0" borderId="0" xfId="15" applyFont="1" applyFill="1" applyBorder="1" applyAlignment="1">
      <alignment vertical="center"/>
    </xf>
    <xf numFmtId="0" fontId="17" fillId="0" borderId="1" xfId="12" applyFont="1" applyBorder="1" applyAlignment="1">
      <alignment vertical="top" wrapText="1"/>
    </xf>
    <xf numFmtId="0" fontId="11" fillId="0" borderId="0" xfId="0" applyFont="1" applyAlignment="1">
      <alignment wrapText="1"/>
    </xf>
    <xf numFmtId="0" fontId="11" fillId="2" borderId="4" xfId="0" applyFont="1" applyFill="1" applyBorder="1" applyAlignment="1" applyProtection="1">
      <alignment horizontal="center" vertical="center" wrapText="1"/>
      <protection locked="0"/>
    </xf>
    <xf numFmtId="0" fontId="11" fillId="0" borderId="4" xfId="0" applyFont="1" applyBorder="1"/>
    <xf numFmtId="0" fontId="12" fillId="5" borderId="4" xfId="0" applyFont="1" applyFill="1" applyBorder="1" applyAlignment="1" applyProtection="1">
      <alignment horizontal="center" vertical="center" wrapText="1"/>
      <protection locked="0"/>
    </xf>
    <xf numFmtId="0" fontId="12" fillId="5" borderId="4" xfId="0" applyFont="1" applyFill="1" applyBorder="1" applyAlignment="1" applyProtection="1">
      <alignment horizontal="center" wrapText="1"/>
      <protection locked="0"/>
    </xf>
    <xf numFmtId="0" fontId="13" fillId="0" borderId="4" xfId="0" applyFont="1" applyBorder="1" applyAlignment="1">
      <alignment horizontal="center" vertical="center" wrapText="1"/>
    </xf>
    <xf numFmtId="0" fontId="14" fillId="0" borderId="4" xfId="3" applyFont="1" applyBorder="1" applyAlignment="1">
      <alignment horizontal="justify" vertical="top" wrapText="1"/>
    </xf>
    <xf numFmtId="0" fontId="14" fillId="0" borderId="4" xfId="4" applyFont="1" applyBorder="1" applyAlignment="1">
      <alignment horizontal="center" vertical="center" wrapText="1"/>
    </xf>
    <xf numFmtId="43" fontId="11" fillId="2" borderId="4" xfId="1" applyFont="1" applyFill="1" applyBorder="1" applyAlignment="1" applyProtection="1">
      <alignment horizontal="center" vertical="center" wrapText="1"/>
      <protection locked="0"/>
    </xf>
    <xf numFmtId="0" fontId="11" fillId="6" borderId="4"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7" borderId="4" xfId="0" applyFont="1" applyFill="1" applyBorder="1" applyAlignment="1">
      <alignment horizontal="center" vertical="center" wrapText="1"/>
    </xf>
    <xf numFmtId="0" fontId="13" fillId="7" borderId="4" xfId="4" applyFont="1" applyFill="1" applyBorder="1" applyAlignment="1">
      <alignment horizontal="left" vertical="center" wrapText="1"/>
    </xf>
    <xf numFmtId="0" fontId="14" fillId="7" borderId="4" xfId="4" applyFont="1" applyFill="1" applyBorder="1" applyAlignment="1">
      <alignment horizontal="center" vertical="center" wrapText="1"/>
    </xf>
    <xf numFmtId="43" fontId="11" fillId="7" borderId="4" xfId="1" applyFont="1" applyFill="1" applyBorder="1" applyAlignment="1" applyProtection="1">
      <alignment horizontal="center" vertical="center" wrapText="1"/>
      <protection locked="0"/>
    </xf>
    <xf numFmtId="0" fontId="12" fillId="0" borderId="4" xfId="0" applyFont="1" applyBorder="1" applyAlignment="1">
      <alignment horizontal="center" vertical="center" wrapText="1"/>
    </xf>
    <xf numFmtId="0" fontId="14" fillId="0" borderId="4" xfId="4" applyFont="1" applyBorder="1" applyAlignment="1">
      <alignment horizontal="left" vertical="center" wrapText="1"/>
    </xf>
    <xf numFmtId="0" fontId="13" fillId="8" borderId="4" xfId="0" applyFont="1" applyFill="1" applyBorder="1" applyAlignment="1">
      <alignment horizontal="center" vertical="center" wrapText="1"/>
    </xf>
    <xf numFmtId="0" fontId="13" fillId="8" borderId="4" xfId="0" applyFont="1" applyFill="1" applyBorder="1" applyAlignment="1">
      <alignment horizontal="left" vertical="center" wrapText="1"/>
    </xf>
    <xf numFmtId="0" fontId="14" fillId="8" borderId="4" xfId="4" applyFont="1" applyFill="1" applyBorder="1" applyAlignment="1">
      <alignment horizontal="center" vertical="center" wrapText="1"/>
    </xf>
    <xf numFmtId="43" fontId="11" fillId="8" borderId="4" xfId="1" applyFont="1" applyFill="1" applyBorder="1" applyAlignment="1" applyProtection="1">
      <alignment horizontal="center" vertical="center" wrapText="1"/>
      <protection locked="0"/>
    </xf>
    <xf numFmtId="2" fontId="13" fillId="0" borderId="4" xfId="0" applyNumberFormat="1" applyFont="1" applyBorder="1" applyAlignment="1">
      <alignment horizontal="center" vertical="center" wrapText="1"/>
    </xf>
    <xf numFmtId="2" fontId="13" fillId="7" borderId="4" xfId="4" applyNumberFormat="1" applyFont="1" applyFill="1" applyBorder="1" applyAlignment="1">
      <alignment horizontal="left" vertical="center" wrapText="1"/>
    </xf>
    <xf numFmtId="0" fontId="13" fillId="7" borderId="4" xfId="4" applyFont="1" applyFill="1" applyBorder="1" applyAlignment="1">
      <alignment horizontal="center" vertical="center" wrapText="1"/>
    </xf>
    <xf numFmtId="43" fontId="12" fillId="7" borderId="4" xfId="1" applyFont="1" applyFill="1" applyBorder="1" applyAlignment="1" applyProtection="1">
      <alignment horizontal="center" vertical="center" wrapText="1"/>
      <protection locked="0"/>
    </xf>
    <xf numFmtId="2" fontId="13" fillId="0" borderId="4" xfId="4" applyNumberFormat="1" applyFont="1" applyBorder="1" applyAlignment="1">
      <alignment horizontal="center" vertical="center" wrapText="1"/>
    </xf>
    <xf numFmtId="0" fontId="14" fillId="0" borderId="4" xfId="5" applyFont="1" applyBorder="1" applyAlignment="1">
      <alignment horizontal="justify" vertical="top" wrapText="1"/>
    </xf>
    <xf numFmtId="2" fontId="13" fillId="0" borderId="4" xfId="4" applyNumberFormat="1" applyFont="1" applyBorder="1" applyAlignment="1">
      <alignment horizontal="left" vertical="center" wrapText="1"/>
    </xf>
    <xf numFmtId="0" fontId="11" fillId="7" borderId="4" xfId="0" applyFont="1" applyFill="1" applyBorder="1" applyAlignment="1">
      <alignment horizontal="center" vertical="center" wrapText="1"/>
    </xf>
    <xf numFmtId="0" fontId="13" fillId="7" borderId="4" xfId="5" applyFont="1" applyFill="1" applyBorder="1" applyAlignment="1">
      <alignment horizontal="justify" vertical="top" wrapText="1"/>
    </xf>
    <xf numFmtId="0" fontId="12" fillId="8" borderId="4" xfId="0" applyFont="1" applyFill="1" applyBorder="1" applyAlignment="1">
      <alignment horizontal="center" vertical="center" wrapText="1"/>
    </xf>
    <xf numFmtId="2" fontId="13" fillId="8" borderId="4" xfId="4" applyNumberFormat="1" applyFont="1" applyFill="1" applyBorder="1" applyAlignment="1">
      <alignment horizontal="left" vertical="center" wrapText="1"/>
    </xf>
    <xf numFmtId="0" fontId="13" fillId="8" borderId="4" xfId="5" applyFont="1" applyFill="1" applyBorder="1" applyAlignment="1">
      <alignment horizontal="justify" vertical="top" wrapText="1"/>
    </xf>
    <xf numFmtId="165" fontId="15" fillId="0" borderId="4" xfId="6" applyNumberFormat="1" applyFont="1" applyBorder="1" applyAlignment="1" applyProtection="1">
      <alignment horizontal="justify" vertical="top" wrapText="1"/>
      <protection locked="0"/>
    </xf>
    <xf numFmtId="0" fontId="14" fillId="0" borderId="4" xfId="7" applyFont="1" applyBorder="1" applyAlignment="1" applyProtection="1">
      <alignment horizontal="justify" vertical="top" wrapText="1"/>
    </xf>
    <xf numFmtId="0" fontId="11" fillId="8" borderId="4" xfId="0" applyFont="1" applyFill="1" applyBorder="1" applyAlignment="1">
      <alignment horizontal="center" vertical="center" wrapText="1"/>
    </xf>
    <xf numFmtId="0" fontId="13" fillId="0" borderId="4" xfId="5" applyFont="1" applyBorder="1" applyAlignment="1">
      <alignment horizontal="justify" vertical="top" wrapText="1"/>
    </xf>
    <xf numFmtId="0" fontId="14" fillId="0" borderId="4" xfId="0" applyFont="1" applyBorder="1" applyAlignment="1">
      <alignment horizontal="justify" vertical="top" wrapText="1"/>
    </xf>
    <xf numFmtId="0" fontId="12" fillId="7" borderId="4" xfId="0" applyFont="1" applyFill="1" applyBorder="1" applyAlignment="1">
      <alignment wrapText="1"/>
    </xf>
    <xf numFmtId="0" fontId="14" fillId="0" borderId="4" xfId="0" applyFont="1" applyBorder="1" applyAlignment="1">
      <alignment horizontal="left" vertical="center" wrapText="1" shrinkToFit="1"/>
    </xf>
    <xf numFmtId="0" fontId="11" fillId="0" borderId="4" xfId="0" applyFont="1" applyBorder="1" applyAlignment="1">
      <alignment horizontal="center"/>
    </xf>
    <xf numFmtId="0" fontId="14" fillId="7" borderId="4" xfId="5" applyFont="1" applyFill="1" applyBorder="1" applyAlignment="1">
      <alignment horizontal="justify" vertical="top" wrapText="1"/>
    </xf>
    <xf numFmtId="0" fontId="13" fillId="6" borderId="4" xfId="0" applyFont="1" applyFill="1" applyBorder="1" applyAlignment="1">
      <alignment horizontal="left" vertical="center" wrapText="1"/>
    </xf>
    <xf numFmtId="43" fontId="11" fillId="6" borderId="4" xfId="1" applyFont="1" applyFill="1" applyBorder="1" applyAlignment="1" applyProtection="1">
      <alignment horizontal="center" vertical="center" wrapText="1"/>
      <protection locked="0"/>
    </xf>
    <xf numFmtId="2" fontId="17" fillId="11" borderId="4" xfId="9" applyNumberFormat="1" applyFont="1" applyFill="1" applyBorder="1" applyAlignment="1">
      <alignment horizontal="center" vertical="center" wrapText="1"/>
    </xf>
    <xf numFmtId="0" fontId="17" fillId="11" borderId="4" xfId="9" applyFont="1" applyFill="1" applyBorder="1" applyAlignment="1">
      <alignment horizontal="left" vertical="center" wrapText="1"/>
    </xf>
    <xf numFmtId="2" fontId="14" fillId="0" borderId="4" xfId="9" applyNumberFormat="1" applyFont="1" applyBorder="1" applyAlignment="1">
      <alignment horizontal="center" vertical="center"/>
    </xf>
    <xf numFmtId="2" fontId="13" fillId="0" borderId="4" xfId="9" applyNumberFormat="1" applyFont="1" applyBorder="1" applyAlignment="1">
      <alignment horizontal="left" vertical="center" wrapText="1"/>
    </xf>
    <xf numFmtId="0" fontId="14" fillId="0" borderId="4" xfId="9" applyFont="1" applyBorder="1" applyAlignment="1">
      <alignment horizontal="left" vertical="top" wrapText="1"/>
    </xf>
    <xf numFmtId="0" fontId="14" fillId="0" borderId="4" xfId="9" applyFont="1" applyBorder="1" applyAlignment="1">
      <alignment horizontal="center" vertical="center"/>
    </xf>
    <xf numFmtId="166" fontId="14" fillId="0" borderId="4" xfId="10" applyNumberFormat="1" applyFont="1" applyFill="1" applyBorder="1" applyAlignment="1" applyProtection="1">
      <alignment horizontal="center" vertical="center"/>
    </xf>
    <xf numFmtId="49" fontId="14" fillId="10" borderId="4" xfId="9" applyNumberFormat="1" applyFont="1" applyFill="1" applyBorder="1" applyAlignment="1">
      <alignment horizontal="center" vertical="center" wrapText="1"/>
    </xf>
    <xf numFmtId="49" fontId="13" fillId="10" borderId="4" xfId="9" applyNumberFormat="1" applyFont="1" applyFill="1" applyBorder="1" applyAlignment="1">
      <alignment horizontal="left" vertical="center" wrapText="1"/>
    </xf>
    <xf numFmtId="49" fontId="13" fillId="10" borderId="4" xfId="9" applyNumberFormat="1" applyFont="1" applyFill="1" applyBorder="1" applyAlignment="1">
      <alignment horizontal="center" vertical="center" wrapText="1"/>
    </xf>
    <xf numFmtId="0" fontId="12" fillId="9" borderId="4" xfId="8" applyFont="1" applyFill="1" applyBorder="1" applyAlignment="1">
      <alignment horizontal="center"/>
    </xf>
    <xf numFmtId="0" fontId="13" fillId="0" borderId="4" xfId="13" applyFont="1" applyBorder="1" applyAlignment="1">
      <alignment horizontal="center" vertical="center"/>
    </xf>
    <xf numFmtId="0" fontId="13" fillId="0" borderId="4" xfId="13" applyFont="1" applyBorder="1" applyAlignment="1">
      <alignment vertical="center"/>
    </xf>
    <xf numFmtId="0" fontId="13" fillId="0" borderId="4" xfId="13" quotePrefix="1" applyFont="1" applyBorder="1" applyAlignment="1">
      <alignment horizontal="center" vertical="center"/>
    </xf>
    <xf numFmtId="0" fontId="14" fillId="0" borderId="4" xfId="13" applyFont="1" applyBorder="1" applyAlignment="1">
      <alignment horizontal="center" vertical="center"/>
    </xf>
    <xf numFmtId="0" fontId="14" fillId="0" borderId="4" xfId="13" applyFont="1" applyBorder="1" applyAlignment="1">
      <alignment horizontal="justify" vertical="center"/>
    </xf>
    <xf numFmtId="167" fontId="14" fillId="0" borderId="4" xfId="14" applyNumberFormat="1" applyFont="1" applyBorder="1" applyAlignment="1">
      <alignment horizontal="center" vertical="center"/>
    </xf>
    <xf numFmtId="0" fontId="13" fillId="0" borderId="4" xfId="13" applyFont="1" applyBorder="1" applyAlignment="1">
      <alignment horizontal="justify" vertical="center"/>
    </xf>
    <xf numFmtId="0" fontId="14" fillId="0" borderId="4" xfId="16" applyFont="1" applyBorder="1" applyAlignment="1">
      <alignment horizontal="justify" vertical="center"/>
    </xf>
    <xf numFmtId="0" fontId="13" fillId="0" borderId="4" xfId="16" applyFont="1" applyBorder="1" applyAlignment="1">
      <alignment horizontal="center" vertical="center"/>
    </xf>
    <xf numFmtId="0" fontId="13" fillId="0" borderId="4" xfId="16" applyFont="1" applyBorder="1" applyAlignment="1">
      <alignment horizontal="justify" vertical="center"/>
    </xf>
    <xf numFmtId="0" fontId="13" fillId="0" borderId="4" xfId="13" applyFont="1" applyBorder="1" applyAlignment="1">
      <alignment horizontal="center" vertical="center" wrapText="1"/>
    </xf>
    <xf numFmtId="0" fontId="20" fillId="0" borderId="4" xfId="17" applyFont="1" applyBorder="1" applyAlignment="1">
      <alignment vertical="center" wrapText="1"/>
    </xf>
    <xf numFmtId="0" fontId="14" fillId="0" borderId="4" xfId="13" applyFont="1" applyBorder="1" applyAlignment="1">
      <alignment horizontal="center" vertical="center" wrapText="1"/>
    </xf>
    <xf numFmtId="0" fontId="14" fillId="0" borderId="4" xfId="13" applyFont="1" applyBorder="1" applyAlignment="1">
      <alignment horizontal="justify" vertical="center" wrapText="1"/>
    </xf>
    <xf numFmtId="0" fontId="14" fillId="0" borderId="4" xfId="16" applyFont="1" applyBorder="1" applyAlignment="1">
      <alignment horizontal="justify" vertical="center" wrapText="1"/>
    </xf>
    <xf numFmtId="0" fontId="13" fillId="0" borderId="4" xfId="16" applyFont="1" applyBorder="1" applyAlignment="1">
      <alignment horizontal="justify" vertical="center" wrapText="1"/>
    </xf>
    <xf numFmtId="0" fontId="14" fillId="0" borderId="4" xfId="16" applyFont="1" applyBorder="1" applyAlignment="1">
      <alignment horizontal="center" vertical="center"/>
    </xf>
    <xf numFmtId="1" fontId="14" fillId="0" borderId="4" xfId="13" applyNumberFormat="1" applyFont="1" applyBorder="1" applyAlignment="1">
      <alignment horizontal="center" vertical="center"/>
    </xf>
    <xf numFmtId="0" fontId="17" fillId="0" borderId="4" xfId="14" applyFont="1" applyBorder="1" applyAlignment="1">
      <alignment horizontal="center" vertical="center"/>
    </xf>
    <xf numFmtId="0" fontId="18" fillId="0" borderId="4" xfId="13" applyFont="1" applyBorder="1" applyAlignment="1">
      <alignment horizontal="justify" vertical="center"/>
    </xf>
    <xf numFmtId="167" fontId="15" fillId="0" borderId="4" xfId="14" applyNumberFormat="1" applyFont="1" applyBorder="1" applyAlignment="1">
      <alignment horizontal="center" vertical="center"/>
    </xf>
    <xf numFmtId="169" fontId="14" fillId="0" borderId="4" xfId="13" applyNumberFormat="1" applyFont="1" applyBorder="1" applyAlignment="1">
      <alignment horizontal="center" vertical="center"/>
    </xf>
    <xf numFmtId="3" fontId="14" fillId="0" borderId="4" xfId="13" applyNumberFormat="1" applyFont="1" applyBorder="1" applyAlignment="1">
      <alignment horizontal="center" vertical="center"/>
    </xf>
    <xf numFmtId="0" fontId="14" fillId="0" borderId="4" xfId="13" quotePrefix="1" applyFont="1" applyBorder="1" applyAlignment="1">
      <alignment horizontal="center" vertical="center"/>
    </xf>
    <xf numFmtId="0" fontId="15" fillId="0" borderId="4" xfId="16" applyFont="1" applyBorder="1" applyAlignment="1">
      <alignment horizontal="justify" vertical="center"/>
    </xf>
    <xf numFmtId="169" fontId="14" fillId="0" borderId="4" xfId="13" applyNumberFormat="1" applyFont="1" applyBorder="1" applyAlignment="1">
      <alignment horizontal="justify" vertical="center" wrapText="1"/>
    </xf>
    <xf numFmtId="1" fontId="14" fillId="0" borderId="4" xfId="13" quotePrefix="1" applyNumberFormat="1" applyFont="1" applyBorder="1" applyAlignment="1">
      <alignment horizontal="center" vertical="center"/>
    </xf>
    <xf numFmtId="169" fontId="14" fillId="0" borderId="4" xfId="13" applyNumberFormat="1" applyFont="1" applyBorder="1" applyAlignment="1">
      <alignment horizontal="justify" vertical="center"/>
    </xf>
    <xf numFmtId="0" fontId="14" fillId="0" borderId="4" xfId="13" applyFont="1" applyBorder="1" applyAlignment="1">
      <alignment horizontal="left" vertical="center" wrapText="1"/>
    </xf>
    <xf numFmtId="164" fontId="13" fillId="0" borderId="4" xfId="15" applyFont="1" applyFill="1" applyBorder="1" applyAlignment="1">
      <alignment horizontal="center" vertical="center"/>
    </xf>
    <xf numFmtId="0" fontId="21" fillId="0" borderId="4" xfId="13" applyFont="1" applyBorder="1" applyAlignment="1">
      <alignment horizontal="center" vertical="center"/>
    </xf>
    <xf numFmtId="0" fontId="22" fillId="0" borderId="4" xfId="13" applyFont="1" applyBorder="1" applyAlignment="1">
      <alignment horizontal="left" vertical="center"/>
    </xf>
    <xf numFmtId="0" fontId="14" fillId="0" borderId="4" xfId="4" applyFont="1" applyBorder="1" applyAlignment="1">
      <alignment vertical="center"/>
    </xf>
    <xf numFmtId="0" fontId="13" fillId="0" borderId="4" xfId="4" applyFont="1" applyBorder="1" applyAlignment="1">
      <alignment horizontal="center" vertical="center"/>
    </xf>
    <xf numFmtId="0" fontId="13" fillId="0" borderId="4" xfId="4" applyFont="1" applyBorder="1" applyAlignment="1">
      <alignment horizontal="left" vertical="center"/>
    </xf>
    <xf numFmtId="170" fontId="13" fillId="0" borderId="4" xfId="4" applyNumberFormat="1" applyFont="1" applyBorder="1" applyAlignment="1">
      <alignment horizontal="center" vertical="center"/>
    </xf>
    <xf numFmtId="0" fontId="14" fillId="0" borderId="4" xfId="4" applyFont="1" applyBorder="1" applyAlignment="1">
      <alignment horizontal="center" vertical="center"/>
    </xf>
    <xf numFmtId="1" fontId="13" fillId="0" borderId="4" xfId="4" applyNumberFormat="1" applyFont="1" applyBorder="1" applyAlignment="1">
      <alignment horizontal="center" vertical="center"/>
    </xf>
    <xf numFmtId="0" fontId="13" fillId="0" borderId="4" xfId="4" applyFont="1" applyBorder="1" applyAlignment="1">
      <alignment horizontal="justify" vertical="center"/>
    </xf>
    <xf numFmtId="170" fontId="14" fillId="0" borderId="4" xfId="4" applyNumberFormat="1" applyFont="1" applyBorder="1" applyAlignment="1">
      <alignment horizontal="center" vertical="center"/>
    </xf>
    <xf numFmtId="0" fontId="14" fillId="0" borderId="4" xfId="4" applyFont="1" applyBorder="1" applyAlignment="1">
      <alignment horizontal="justify" vertical="center" wrapText="1"/>
    </xf>
    <xf numFmtId="0" fontId="14" fillId="0" borderId="4" xfId="4" applyFont="1" applyBorder="1" applyAlignment="1">
      <alignment horizontal="center"/>
    </xf>
    <xf numFmtId="0" fontId="14" fillId="0" borderId="4" xfId="4" applyFont="1" applyBorder="1" applyAlignment="1">
      <alignment horizontal="justify" vertical="center"/>
    </xf>
    <xf numFmtId="0" fontId="10" fillId="0" borderId="4" xfId="4" applyFont="1" applyBorder="1" applyAlignment="1">
      <alignment horizontal="justify" vertical="center" wrapText="1"/>
    </xf>
    <xf numFmtId="0" fontId="14" fillId="0" borderId="4" xfId="4" applyFont="1" applyBorder="1" applyAlignment="1">
      <alignment horizontal="center" vertical="top"/>
    </xf>
    <xf numFmtId="0" fontId="14" fillId="0" borderId="4" xfId="4" applyFont="1" applyBorder="1" applyAlignment="1">
      <alignment horizontal="left"/>
    </xf>
    <xf numFmtId="0" fontId="13" fillId="0" borderId="4" xfId="4" applyFont="1" applyBorder="1"/>
    <xf numFmtId="0" fontId="14" fillId="0" borderId="4" xfId="4" applyFont="1" applyBorder="1" applyAlignment="1">
      <alignment horizontal="left" vertical="justify"/>
    </xf>
    <xf numFmtId="0" fontId="14" fillId="0" borderId="4" xfId="4" applyFont="1" applyBorder="1" applyAlignment="1">
      <alignment horizontal="center" vertical="justify"/>
    </xf>
    <xf numFmtId="0" fontId="13" fillId="0" borderId="4" xfId="4" applyFont="1" applyBorder="1" applyAlignment="1">
      <alignment horizontal="right" vertical="center"/>
    </xf>
    <xf numFmtId="0" fontId="14" fillId="0" borderId="4" xfId="4" applyFont="1" applyBorder="1" applyAlignment="1">
      <alignment horizontal="right" vertical="center"/>
    </xf>
    <xf numFmtId="1" fontId="14" fillId="0" borderId="4" xfId="15" applyNumberFormat="1" applyFont="1" applyFill="1" applyBorder="1" applyAlignment="1">
      <alignment horizontal="center" vertical="center"/>
    </xf>
    <xf numFmtId="0" fontId="11" fillId="0" borderId="4" xfId="20" applyFont="1" applyBorder="1" applyAlignment="1">
      <alignment vertical="center" wrapText="1"/>
    </xf>
    <xf numFmtId="1" fontId="11" fillId="0" borderId="4" xfId="15" applyNumberFormat="1" applyFont="1" applyFill="1" applyBorder="1" applyAlignment="1">
      <alignment horizontal="center" vertical="center"/>
    </xf>
    <xf numFmtId="0" fontId="14" fillId="0" borderId="4" xfId="4" applyFont="1" applyBorder="1" applyAlignment="1">
      <alignment horizontal="center" vertical="justify" wrapText="1"/>
    </xf>
    <xf numFmtId="0" fontId="14" fillId="0" borderId="4" xfId="4" applyFont="1" applyBorder="1" applyAlignment="1">
      <alignment horizontal="center" wrapText="1"/>
    </xf>
    <xf numFmtId="1" fontId="13" fillId="0" borderId="4" xfId="15" applyNumberFormat="1" applyFont="1" applyFill="1" applyBorder="1" applyAlignment="1">
      <alignment horizontal="center" vertical="center"/>
    </xf>
    <xf numFmtId="0" fontId="20" fillId="0" borderId="4" xfId="4" applyFont="1" applyBorder="1" applyAlignment="1">
      <alignment horizontal="left" vertical="center"/>
    </xf>
    <xf numFmtId="0" fontId="20" fillId="0" borderId="4" xfId="4" applyFont="1" applyBorder="1" applyAlignment="1">
      <alignment horizontal="justify" vertical="center"/>
    </xf>
    <xf numFmtId="0" fontId="23" fillId="0" borderId="4" xfId="4" applyFont="1" applyBorder="1" applyAlignment="1">
      <alignment horizontal="justify" vertical="center"/>
    </xf>
    <xf numFmtId="1" fontId="14" fillId="0" borderId="4" xfId="4" applyNumberFormat="1" applyFont="1" applyBorder="1" applyAlignment="1">
      <alignment horizontal="center"/>
    </xf>
    <xf numFmtId="0" fontId="20" fillId="0" borderId="4" xfId="4" applyFont="1" applyBorder="1" applyAlignment="1">
      <alignment vertical="center"/>
    </xf>
    <xf numFmtId="168" fontId="13" fillId="0" borderId="4" xfId="15" applyNumberFormat="1" applyFont="1" applyFill="1" applyBorder="1" applyAlignment="1">
      <alignment vertical="center"/>
    </xf>
    <xf numFmtId="0" fontId="20" fillId="0" borderId="4" xfId="4" applyFont="1" applyBorder="1" applyAlignment="1">
      <alignment horizontal="justify" vertical="center" wrapText="1"/>
    </xf>
    <xf numFmtId="0" fontId="14" fillId="0" borderId="4" xfId="4" applyFont="1" applyBorder="1" applyAlignment="1">
      <alignment horizontal="left" vertical="center"/>
    </xf>
    <xf numFmtId="0" fontId="14" fillId="0" borderId="4" xfId="20" applyFont="1" applyBorder="1" applyAlignment="1">
      <alignment vertical="center" wrapText="1"/>
    </xf>
    <xf numFmtId="0" fontId="24" fillId="0" borderId="4" xfId="20" applyFont="1" applyBorder="1" applyAlignment="1">
      <alignment horizontal="justify" vertical="center" wrapText="1"/>
    </xf>
    <xf numFmtId="0" fontId="14" fillId="0" borderId="4" xfId="20" applyFont="1" applyBorder="1" applyAlignment="1">
      <alignment horizontal="center" vertical="center" wrapText="1"/>
    </xf>
    <xf numFmtId="1" fontId="14" fillId="0" borderId="4" xfId="4" applyNumberFormat="1" applyFont="1" applyBorder="1" applyAlignment="1">
      <alignment horizontal="center" vertical="center"/>
    </xf>
    <xf numFmtId="0" fontId="20" fillId="0" borderId="4" xfId="4" applyFont="1" applyBorder="1" applyAlignment="1">
      <alignment horizontal="left"/>
    </xf>
    <xf numFmtId="1" fontId="13" fillId="0" borderId="4" xfId="15" applyNumberFormat="1" applyFont="1" applyFill="1" applyBorder="1" applyAlignment="1">
      <alignment vertical="center"/>
    </xf>
    <xf numFmtId="0" fontId="14" fillId="0" borderId="4" xfId="4" applyFont="1" applyBorder="1" applyAlignment="1">
      <alignment horizontal="justify" vertical="top"/>
    </xf>
    <xf numFmtId="0" fontId="13" fillId="0" borderId="4" xfId="4" applyFont="1" applyBorder="1" applyAlignment="1">
      <alignment vertical="center" wrapText="1"/>
    </xf>
    <xf numFmtId="0" fontId="14" fillId="0" borderId="4" xfId="4" applyFont="1" applyBorder="1"/>
    <xf numFmtId="0" fontId="14" fillId="0" borderId="4" xfId="4" applyFont="1" applyBorder="1" applyAlignment="1">
      <alignment vertical="top" wrapText="1"/>
    </xf>
    <xf numFmtId="170" fontId="14" fillId="0" borderId="4" xfId="15" applyNumberFormat="1" applyFont="1" applyFill="1" applyBorder="1" applyAlignment="1">
      <alignment horizontal="center" vertical="center"/>
    </xf>
    <xf numFmtId="0" fontId="13" fillId="0" borderId="4" xfId="4" applyFont="1" applyBorder="1" applyAlignment="1">
      <alignment horizontal="center" wrapText="1"/>
    </xf>
    <xf numFmtId="0" fontId="20" fillId="0" borderId="4" xfId="4" applyFont="1" applyBorder="1" applyAlignment="1">
      <alignment horizontal="justify" vertical="top" wrapText="1"/>
    </xf>
    <xf numFmtId="0" fontId="14" fillId="0" borderId="4" xfId="4" applyFont="1" applyBorder="1" applyAlignment="1">
      <alignment horizontal="justify" vertical="top" wrapText="1"/>
    </xf>
    <xf numFmtId="0" fontId="14" fillId="0" borderId="4" xfId="4" applyFont="1" applyBorder="1" applyAlignment="1">
      <alignment horizontal="center" vertical="top" wrapText="1"/>
    </xf>
    <xf numFmtId="173" fontId="13" fillId="0" borderId="4" xfId="1" applyNumberFormat="1" applyFont="1" applyBorder="1" applyAlignment="1">
      <alignment horizontal="center" vertical="center"/>
    </xf>
    <xf numFmtId="173" fontId="13" fillId="0" borderId="4" xfId="1" applyNumberFormat="1" applyFont="1" applyFill="1" applyBorder="1" applyAlignment="1">
      <alignment horizontal="center" vertical="center"/>
    </xf>
    <xf numFmtId="173" fontId="14" fillId="0" borderId="4" xfId="1" applyNumberFormat="1" applyFont="1" applyFill="1" applyBorder="1" applyAlignment="1">
      <alignment horizontal="center" vertical="center"/>
    </xf>
    <xf numFmtId="173" fontId="15" fillId="0" borderId="4" xfId="1" applyNumberFormat="1" applyFont="1" applyFill="1" applyBorder="1" applyAlignment="1">
      <alignment horizontal="center" vertical="center"/>
    </xf>
    <xf numFmtId="173" fontId="14" fillId="0" borderId="4" xfId="1" applyNumberFormat="1" applyFont="1" applyBorder="1" applyAlignment="1">
      <alignment horizontal="center" vertical="center"/>
    </xf>
    <xf numFmtId="173" fontId="14" fillId="0" borderId="0" xfId="1" applyNumberFormat="1" applyFont="1" applyBorder="1" applyAlignment="1">
      <alignment horizontal="center"/>
    </xf>
    <xf numFmtId="0" fontId="12" fillId="0" borderId="0" xfId="0" applyFont="1"/>
    <xf numFmtId="0" fontId="12" fillId="0" borderId="0" xfId="0" applyFont="1" applyAlignment="1">
      <alignment horizontal="center"/>
    </xf>
    <xf numFmtId="0" fontId="13" fillId="0" borderId="4" xfId="2" applyFont="1" applyBorder="1"/>
    <xf numFmtId="0" fontId="14" fillId="0" borderId="3" xfId="2" applyFont="1" applyBorder="1" applyAlignment="1">
      <alignment horizontal="center"/>
    </xf>
    <xf numFmtId="0" fontId="13" fillId="3" borderId="2" xfId="2" applyFont="1" applyFill="1" applyBorder="1" applyAlignment="1">
      <alignment horizontal="center" vertical="center"/>
    </xf>
    <xf numFmtId="0" fontId="13" fillId="3" borderId="17" xfId="2" applyFont="1" applyFill="1" applyBorder="1" applyAlignment="1">
      <alignment horizontal="center" vertical="center"/>
    </xf>
    <xf numFmtId="0" fontId="13" fillId="0" borderId="4" xfId="2" applyFont="1" applyBorder="1" applyAlignment="1">
      <alignment horizontal="center"/>
    </xf>
    <xf numFmtId="0" fontId="14" fillId="0" borderId="4" xfId="2" applyFont="1" applyBorder="1" applyAlignment="1">
      <alignment horizontal="right" vertical="center"/>
    </xf>
    <xf numFmtId="0" fontId="14" fillId="0" borderId="14" xfId="2" applyFont="1" applyBorder="1" applyAlignment="1">
      <alignment horizontal="center"/>
    </xf>
    <xf numFmtId="0" fontId="14" fillId="0" borderId="4" xfId="2" applyFont="1" applyBorder="1" applyAlignment="1">
      <alignment horizontal="center"/>
    </xf>
    <xf numFmtId="0" fontId="14" fillId="38" borderId="4" xfId="9" applyFont="1" applyFill="1" applyBorder="1" applyAlignment="1">
      <alignment horizontal="center" vertical="center"/>
    </xf>
    <xf numFmtId="0" fontId="14" fillId="38" borderId="4" xfId="9" applyFont="1" applyFill="1" applyBorder="1" applyAlignment="1">
      <alignment horizontal="left" vertical="top" wrapText="1"/>
    </xf>
    <xf numFmtId="2" fontId="13" fillId="38" borderId="4" xfId="9" applyNumberFormat="1" applyFont="1" applyFill="1" applyBorder="1" applyAlignment="1">
      <alignment horizontal="left" vertical="center" wrapText="1"/>
    </xf>
    <xf numFmtId="2" fontId="14" fillId="38" borderId="4" xfId="9" applyNumberFormat="1" applyFont="1" applyFill="1" applyBorder="1" applyAlignment="1">
      <alignment horizontal="center" vertical="center"/>
    </xf>
    <xf numFmtId="166" fontId="14" fillId="38" borderId="4" xfId="10" applyNumberFormat="1" applyFont="1" applyFill="1" applyBorder="1" applyAlignment="1" applyProtection="1">
      <alignment horizontal="center" vertical="center"/>
    </xf>
    <xf numFmtId="164" fontId="13" fillId="7" borderId="4" xfId="15" applyFont="1" applyFill="1" applyBorder="1" applyAlignment="1">
      <alignment horizontal="center" vertical="center"/>
    </xf>
    <xf numFmtId="0" fontId="11" fillId="39" borderId="0" xfId="0" applyFont="1" applyFill="1"/>
    <xf numFmtId="43" fontId="11" fillId="39" borderId="4" xfId="1" applyFont="1" applyFill="1" applyBorder="1" applyAlignment="1" applyProtection="1">
      <alignment horizontal="center" vertical="center" wrapText="1"/>
      <protection locked="0"/>
    </xf>
    <xf numFmtId="0" fontId="13" fillId="0" borderId="18" xfId="4" applyFont="1" applyBorder="1" applyAlignment="1">
      <alignment horizontal="left" vertical="center"/>
    </xf>
    <xf numFmtId="0" fontId="14" fillId="0" borderId="18" xfId="4" applyFont="1" applyBorder="1" applyAlignment="1">
      <alignment horizontal="center" wrapText="1"/>
    </xf>
    <xf numFmtId="1" fontId="13" fillId="0" borderId="18" xfId="15" applyNumberFormat="1" applyFont="1" applyFill="1" applyBorder="1" applyAlignment="1">
      <alignment horizontal="center" vertical="center"/>
    </xf>
    <xf numFmtId="0" fontId="14" fillId="0" borderId="0" xfId="4" applyFont="1" applyAlignment="1">
      <alignment horizontal="center" vertical="justify" wrapText="1"/>
    </xf>
    <xf numFmtId="0" fontId="13" fillId="0" borderId="0" xfId="4" applyFont="1" applyAlignment="1">
      <alignment horizontal="left" vertical="center"/>
    </xf>
    <xf numFmtId="0" fontId="14" fillId="0" borderId="0" xfId="4" applyFont="1" applyAlignment="1">
      <alignment horizontal="center" wrapText="1"/>
    </xf>
    <xf numFmtId="1" fontId="13" fillId="0" borderId="0" xfId="15" applyNumberFormat="1" applyFont="1" applyFill="1" applyBorder="1" applyAlignment="1">
      <alignment horizontal="center" vertical="center"/>
    </xf>
    <xf numFmtId="168" fontId="13" fillId="0" borderId="0" xfId="15" applyNumberFormat="1" applyFont="1" applyFill="1" applyBorder="1" applyAlignment="1">
      <alignment horizontal="right" vertical="center"/>
    </xf>
    <xf numFmtId="0" fontId="53" fillId="0" borderId="0" xfId="0" applyFont="1" applyAlignment="1">
      <alignment wrapText="1"/>
    </xf>
    <xf numFmtId="0" fontId="54" fillId="0" borderId="0" xfId="0" applyFont="1" applyAlignment="1">
      <alignment wrapText="1"/>
    </xf>
    <xf numFmtId="0" fontId="12" fillId="39" borderId="4" xfId="0" applyFont="1" applyFill="1" applyBorder="1" applyAlignment="1">
      <alignment horizontal="center" vertical="center" wrapText="1"/>
    </xf>
    <xf numFmtId="0" fontId="11" fillId="39" borderId="4" xfId="0" applyFont="1" applyFill="1" applyBorder="1" applyAlignment="1">
      <alignment horizontal="justify" vertical="top" wrapText="1"/>
    </xf>
    <xf numFmtId="0" fontId="11" fillId="39" borderId="4" xfId="4" applyFont="1" applyFill="1" applyBorder="1" applyAlignment="1">
      <alignment horizontal="center" vertical="center" wrapText="1"/>
    </xf>
    <xf numFmtId="0" fontId="55" fillId="0" borderId="4" xfId="12" applyFont="1" applyBorder="1" applyAlignment="1">
      <alignment horizontal="center" vertical="center" wrapText="1"/>
    </xf>
    <xf numFmtId="0" fontId="55" fillId="0" borderId="4" xfId="12" applyFont="1" applyBorder="1" applyAlignment="1">
      <alignment horizontal="left" vertical="center" wrapText="1"/>
    </xf>
    <xf numFmtId="164" fontId="13" fillId="0" borderId="14" xfId="15" applyFont="1" applyFill="1" applyBorder="1" applyAlignment="1">
      <alignment horizontal="center" vertical="center"/>
    </xf>
    <xf numFmtId="164" fontId="14" fillId="0" borderId="14" xfId="15" applyFont="1" applyFill="1" applyBorder="1" applyAlignment="1">
      <alignment vertical="center"/>
    </xf>
    <xf numFmtId="164" fontId="14" fillId="0" borderId="14" xfId="15" applyFont="1" applyFill="1" applyBorder="1"/>
    <xf numFmtId="0" fontId="10" fillId="0" borderId="14" xfId="4" applyFont="1" applyBorder="1" applyAlignment="1">
      <alignment horizontal="justify" vertical="center" wrapText="1"/>
    </xf>
    <xf numFmtId="2" fontId="14" fillId="0" borderId="14" xfId="4" applyNumberFormat="1" applyFont="1" applyBorder="1"/>
    <xf numFmtId="0" fontId="13" fillId="0" borderId="14" xfId="4" applyFont="1" applyBorder="1"/>
    <xf numFmtId="2" fontId="14" fillId="0" borderId="14" xfId="4" applyNumberFormat="1" applyFont="1" applyBorder="1" applyAlignment="1">
      <alignment horizontal="center"/>
    </xf>
    <xf numFmtId="164" fontId="14" fillId="0" borderId="14" xfId="15" applyFont="1" applyFill="1" applyBorder="1" applyAlignment="1">
      <alignment horizontal="center" vertical="center"/>
    </xf>
    <xf numFmtId="168" fontId="14" fillId="0" borderId="14" xfId="15" applyNumberFormat="1" applyFont="1" applyFill="1" applyBorder="1" applyAlignment="1">
      <alignment vertical="center"/>
    </xf>
    <xf numFmtId="2" fontId="14" fillId="0" borderId="14" xfId="4" applyNumberFormat="1" applyFont="1" applyBorder="1" applyAlignment="1">
      <alignment vertical="top"/>
    </xf>
    <xf numFmtId="164" fontId="13" fillId="0" borderId="14" xfId="15" applyFont="1" applyFill="1" applyBorder="1"/>
    <xf numFmtId="164" fontId="11" fillId="0" borderId="14" xfId="15" applyFont="1" applyFill="1" applyBorder="1" applyAlignment="1">
      <alignment vertical="center"/>
    </xf>
    <xf numFmtId="0" fontId="14" fillId="0" borderId="14" xfId="4" applyFont="1" applyBorder="1" applyAlignment="1">
      <alignment horizontal="right" vertical="center"/>
    </xf>
    <xf numFmtId="164" fontId="13" fillId="0" borderId="19" xfId="15" applyFont="1" applyFill="1" applyBorder="1" applyAlignment="1">
      <alignment horizontal="center" vertical="center"/>
    </xf>
    <xf numFmtId="164" fontId="11" fillId="0" borderId="19" xfId="15" applyFont="1" applyFill="1" applyBorder="1" applyAlignment="1">
      <alignment vertical="center"/>
    </xf>
    <xf numFmtId="43" fontId="12" fillId="5" borderId="14" xfId="1" applyFont="1" applyFill="1" applyBorder="1" applyAlignment="1" applyProtection="1">
      <alignment horizontal="center" wrapText="1"/>
      <protection locked="0"/>
    </xf>
    <xf numFmtId="43" fontId="11" fillId="2" borderId="14" xfId="1" applyFont="1" applyFill="1" applyBorder="1" applyAlignment="1" applyProtection="1">
      <alignment horizontal="center" vertical="center" wrapText="1"/>
      <protection locked="0"/>
    </xf>
    <xf numFmtId="43" fontId="11" fillId="8" borderId="14" xfId="1" applyFont="1" applyFill="1" applyBorder="1" applyAlignment="1" applyProtection="1">
      <alignment horizontal="center" vertical="center" wrapText="1"/>
      <protection locked="0"/>
    </xf>
    <xf numFmtId="43" fontId="11" fillId="0" borderId="14" xfId="1" applyFont="1" applyFill="1" applyBorder="1" applyAlignment="1">
      <alignment horizontal="center" vertical="center" wrapText="1"/>
    </xf>
    <xf numFmtId="43" fontId="12" fillId="7" borderId="14" xfId="1" applyFont="1" applyFill="1" applyBorder="1" applyAlignment="1" applyProtection="1">
      <alignment horizontal="center" vertical="center" wrapText="1"/>
    </xf>
    <xf numFmtId="43" fontId="11" fillId="7" borderId="14" xfId="1" applyFont="1" applyFill="1" applyBorder="1" applyAlignment="1" applyProtection="1">
      <alignment horizontal="center" vertical="center" wrapText="1"/>
    </xf>
    <xf numFmtId="43" fontId="11" fillId="39" borderId="14" xfId="1" applyFont="1" applyFill="1" applyBorder="1" applyAlignment="1">
      <alignment horizontal="center" vertical="center" wrapText="1"/>
    </xf>
    <xf numFmtId="43" fontId="11" fillId="6" borderId="14" xfId="1" applyFont="1" applyFill="1" applyBorder="1" applyAlignment="1" applyProtection="1">
      <alignment horizontal="center" vertical="center" wrapText="1"/>
    </xf>
    <xf numFmtId="0" fontId="12" fillId="5" borderId="19" xfId="0" applyFont="1" applyFill="1" applyBorder="1" applyAlignment="1" applyProtection="1">
      <alignment horizontal="center" vertical="center" wrapText="1"/>
      <protection locked="0"/>
    </xf>
    <xf numFmtId="0" fontId="11" fillId="0" borderId="19" xfId="0" applyFont="1" applyBorder="1" applyAlignment="1">
      <alignment horizontal="center" vertical="center"/>
    </xf>
    <xf numFmtId="43" fontId="11" fillId="0" borderId="19" xfId="1" applyFont="1" applyBorder="1" applyAlignment="1">
      <alignment horizontal="center" vertical="center"/>
    </xf>
    <xf numFmtId="43" fontId="11" fillId="0" borderId="0" xfId="1" applyFont="1" applyAlignment="1">
      <alignment horizontal="center" vertical="center"/>
    </xf>
    <xf numFmtId="0" fontId="11" fillId="7" borderId="19" xfId="0" applyFont="1" applyFill="1" applyBorder="1" applyAlignment="1">
      <alignment horizontal="center" vertical="center"/>
    </xf>
    <xf numFmtId="0" fontId="11" fillId="9" borderId="19" xfId="0" applyFont="1" applyFill="1" applyBorder="1" applyAlignment="1">
      <alignment horizontal="center" vertical="center"/>
    </xf>
    <xf numFmtId="9" fontId="11" fillId="0" borderId="19" xfId="279" applyFont="1" applyBorder="1" applyAlignment="1">
      <alignment horizontal="center" vertical="center"/>
    </xf>
    <xf numFmtId="0" fontId="11" fillId="9" borderId="4" xfId="0" applyFont="1" applyFill="1" applyBorder="1" applyAlignment="1">
      <alignment horizontal="center" vertical="center" wrapText="1"/>
    </xf>
    <xf numFmtId="2" fontId="13" fillId="9" borderId="4" xfId="4" applyNumberFormat="1" applyFont="1" applyFill="1" applyBorder="1" applyAlignment="1">
      <alignment horizontal="left" vertical="center" wrapText="1"/>
    </xf>
    <xf numFmtId="0" fontId="11" fillId="6" borderId="19" xfId="0" applyFont="1" applyFill="1" applyBorder="1" applyAlignment="1">
      <alignment horizontal="center" vertical="center"/>
    </xf>
    <xf numFmtId="0" fontId="14" fillId="6" borderId="0" xfId="4" applyFont="1" applyFill="1" applyAlignment="1">
      <alignment horizontal="center" vertical="center"/>
    </xf>
    <xf numFmtId="0" fontId="13" fillId="0" borderId="0" xfId="4" applyFont="1" applyAlignment="1">
      <alignment horizontal="center" vertical="center"/>
    </xf>
    <xf numFmtId="164" fontId="13" fillId="0" borderId="0" xfId="15" applyFont="1" applyFill="1" applyBorder="1" applyAlignment="1">
      <alignment horizontal="center" vertical="center"/>
    </xf>
    <xf numFmtId="164" fontId="13" fillId="7" borderId="0" xfId="15" applyFont="1" applyFill="1" applyBorder="1" applyAlignment="1">
      <alignment horizontal="center" vertical="center"/>
    </xf>
    <xf numFmtId="164" fontId="14" fillId="0" borderId="14" xfId="15" applyFont="1" applyFill="1" applyBorder="1" applyAlignment="1">
      <alignment vertical="top"/>
    </xf>
    <xf numFmtId="0" fontId="14" fillId="0" borderId="14" xfId="4" applyFont="1" applyBorder="1" applyAlignment="1">
      <alignment horizontal="justify" vertical="center"/>
    </xf>
    <xf numFmtId="164" fontId="13" fillId="0" borderId="14" xfId="15" applyFont="1" applyFill="1" applyBorder="1" applyAlignment="1">
      <alignment vertical="top"/>
    </xf>
    <xf numFmtId="164" fontId="11" fillId="0" borderId="14" xfId="15" applyFont="1" applyFill="1" applyBorder="1" applyAlignment="1">
      <alignment horizontal="right" vertical="center"/>
    </xf>
    <xf numFmtId="168" fontId="13" fillId="0" borderId="14" xfId="15" applyNumberFormat="1" applyFont="1" applyFill="1" applyBorder="1" applyAlignment="1">
      <alignment horizontal="right" vertical="center"/>
    </xf>
    <xf numFmtId="164" fontId="14" fillId="0" borderId="14" xfId="15" applyFont="1" applyFill="1" applyBorder="1" applyAlignment="1">
      <alignment horizontal="center"/>
    </xf>
    <xf numFmtId="164" fontId="14" fillId="0" borderId="14" xfId="15" applyFont="1" applyFill="1" applyBorder="1" applyAlignment="1">
      <alignment horizontal="right" vertical="center" wrapText="1"/>
    </xf>
    <xf numFmtId="164" fontId="14" fillId="0" borderId="14" xfId="15" applyFont="1" applyFill="1" applyBorder="1" applyAlignment="1">
      <alignment horizontal="right" vertical="center"/>
    </xf>
    <xf numFmtId="4" fontId="14" fillId="0" borderId="14" xfId="4" applyNumberFormat="1" applyFont="1" applyBorder="1" applyAlignment="1">
      <alignment horizontal="right" vertical="center"/>
    </xf>
    <xf numFmtId="168" fontId="13" fillId="0" borderId="20" xfId="15" applyNumberFormat="1" applyFont="1" applyFill="1" applyBorder="1" applyAlignment="1">
      <alignment horizontal="right" vertical="center"/>
    </xf>
    <xf numFmtId="0" fontId="14" fillId="0" borderId="18" xfId="4" applyFont="1" applyBorder="1" applyAlignment="1">
      <alignment vertical="center"/>
    </xf>
    <xf numFmtId="164" fontId="14" fillId="0" borderId="19" xfId="15" applyFont="1" applyFill="1" applyBorder="1" applyAlignment="1">
      <alignment vertical="center"/>
    </xf>
    <xf numFmtId="0" fontId="14" fillId="0" borderId="19" xfId="4" applyFont="1" applyBorder="1" applyAlignment="1">
      <alignment horizontal="center"/>
    </xf>
    <xf numFmtId="164" fontId="14" fillId="0" borderId="19" xfId="15" applyFont="1" applyFill="1" applyBorder="1"/>
    <xf numFmtId="0" fontId="10" fillId="0" borderId="19" xfId="4" applyFont="1" applyBorder="1" applyAlignment="1">
      <alignment horizontal="justify" vertical="center" wrapText="1"/>
    </xf>
    <xf numFmtId="2" fontId="14" fillId="0" borderId="19" xfId="4" applyNumberFormat="1" applyFont="1" applyBorder="1"/>
    <xf numFmtId="0" fontId="13" fillId="0" borderId="19" xfId="4" applyFont="1" applyBorder="1"/>
    <xf numFmtId="2" fontId="14" fillId="0" borderId="19" xfId="4" applyNumberFormat="1" applyFont="1" applyBorder="1" applyAlignment="1">
      <alignment horizontal="center"/>
    </xf>
    <xf numFmtId="164" fontId="14" fillId="0" borderId="19" xfId="15" applyFont="1" applyFill="1" applyBorder="1" applyAlignment="1">
      <alignment horizontal="center" vertical="center"/>
    </xf>
    <xf numFmtId="164" fontId="13" fillId="0" borderId="19" xfId="15" applyFont="1" applyFill="1" applyBorder="1" applyAlignment="1">
      <alignment vertical="center"/>
    </xf>
    <xf numFmtId="164" fontId="14" fillId="0" borderId="19" xfId="4" applyNumberFormat="1" applyFont="1" applyBorder="1" applyAlignment="1">
      <alignment vertical="center"/>
    </xf>
    <xf numFmtId="168" fontId="14" fillId="0" borderId="19" xfId="15" applyNumberFormat="1" applyFont="1" applyFill="1" applyBorder="1" applyAlignment="1">
      <alignment vertical="center"/>
    </xf>
    <xf numFmtId="2" fontId="14" fillId="0" borderId="19" xfId="4" applyNumberFormat="1" applyFont="1" applyBorder="1" applyAlignment="1">
      <alignment vertical="top"/>
    </xf>
    <xf numFmtId="164" fontId="13" fillId="0" borderId="19" xfId="15" applyFont="1" applyFill="1" applyBorder="1" applyAlignment="1">
      <alignment horizontal="right" wrapText="1"/>
    </xf>
    <xf numFmtId="164" fontId="13" fillId="0" borderId="19" xfId="15" applyFont="1" applyFill="1" applyBorder="1" applyAlignment="1">
      <alignment horizontal="right"/>
    </xf>
    <xf numFmtId="164" fontId="13" fillId="0" borderId="19" xfId="15" applyFont="1" applyFill="1" applyBorder="1" applyAlignment="1">
      <alignment horizontal="right" vertical="center"/>
    </xf>
    <xf numFmtId="164" fontId="13" fillId="0" borderId="19" xfId="15" applyFont="1" applyFill="1" applyBorder="1"/>
    <xf numFmtId="0" fontId="14" fillId="0" borderId="19" xfId="4" applyFont="1" applyBorder="1" applyAlignment="1">
      <alignment horizontal="right" vertical="center"/>
    </xf>
    <xf numFmtId="164" fontId="13" fillId="0" borderId="19" xfId="15" applyFont="1" applyFill="1" applyBorder="1" applyAlignment="1">
      <alignment horizontal="center" vertical="center" wrapText="1"/>
    </xf>
    <xf numFmtId="9" fontId="14" fillId="0" borderId="19" xfId="279" applyFont="1" applyFill="1" applyBorder="1" applyAlignment="1">
      <alignment vertical="center"/>
    </xf>
    <xf numFmtId="9" fontId="14" fillId="0" borderId="19" xfId="279" applyFont="1" applyBorder="1" applyAlignment="1">
      <alignment horizontal="center"/>
    </xf>
    <xf numFmtId="9" fontId="14" fillId="0" borderId="19" xfId="279" applyFont="1" applyFill="1" applyBorder="1"/>
    <xf numFmtId="9" fontId="10" fillId="0" borderId="19" xfId="279" applyFont="1" applyBorder="1" applyAlignment="1">
      <alignment horizontal="justify" vertical="center" wrapText="1"/>
    </xf>
    <xf numFmtId="9" fontId="14" fillId="0" borderId="19" xfId="279" applyFont="1" applyBorder="1"/>
    <xf numFmtId="9" fontId="13" fillId="0" borderId="19" xfId="279" applyFont="1" applyBorder="1"/>
    <xf numFmtId="9" fontId="14" fillId="0" borderId="19" xfId="279" applyFont="1" applyFill="1" applyBorder="1" applyAlignment="1">
      <alignment horizontal="center" vertical="center"/>
    </xf>
    <xf numFmtId="9" fontId="13" fillId="0" borderId="19" xfId="279" applyFont="1" applyFill="1" applyBorder="1" applyAlignment="1">
      <alignment vertical="center"/>
    </xf>
    <xf numFmtId="9" fontId="14" fillId="0" borderId="19" xfId="279" applyFont="1" applyBorder="1" applyAlignment="1">
      <alignment vertical="center"/>
    </xf>
    <xf numFmtId="9" fontId="14" fillId="0" borderId="19" xfId="279" applyFont="1" applyBorder="1" applyAlignment="1">
      <alignment vertical="top"/>
    </xf>
    <xf numFmtId="9" fontId="13" fillId="0" borderId="19" xfId="279" applyFont="1" applyFill="1" applyBorder="1" applyAlignment="1">
      <alignment horizontal="right" wrapText="1"/>
    </xf>
    <xf numFmtId="9" fontId="13" fillId="0" borderId="19" xfId="279" applyFont="1" applyFill="1" applyBorder="1" applyAlignment="1">
      <alignment horizontal="right"/>
    </xf>
    <xf numFmtId="0" fontId="14" fillId="40" borderId="4" xfId="4" applyFont="1" applyFill="1" applyBorder="1" applyAlignment="1">
      <alignment horizontal="center" vertical="justify" wrapText="1"/>
    </xf>
    <xf numFmtId="0" fontId="13" fillId="40" borderId="4" xfId="4" applyFont="1" applyFill="1" applyBorder="1" applyAlignment="1">
      <alignment horizontal="left" vertical="center"/>
    </xf>
    <xf numFmtId="0" fontId="14" fillId="40" borderId="4" xfId="4" applyFont="1" applyFill="1" applyBorder="1" applyAlignment="1">
      <alignment horizontal="center" wrapText="1"/>
    </xf>
    <xf numFmtId="1" fontId="13" fillId="40" borderId="4" xfId="15" applyNumberFormat="1" applyFont="1" applyFill="1" applyBorder="1" applyAlignment="1">
      <alignment horizontal="center" vertical="center"/>
    </xf>
    <xf numFmtId="168" fontId="13" fillId="40" borderId="14" xfId="15" applyNumberFormat="1" applyFont="1" applyFill="1" applyBorder="1" applyAlignment="1">
      <alignment horizontal="right" vertical="center"/>
    </xf>
    <xf numFmtId="164" fontId="13" fillId="40" borderId="19" xfId="15" applyFont="1" applyFill="1" applyBorder="1" applyAlignment="1">
      <alignment horizontal="right" vertical="center"/>
    </xf>
    <xf numFmtId="164" fontId="13" fillId="40" borderId="19" xfId="15" applyFont="1" applyFill="1" applyBorder="1" applyAlignment="1">
      <alignment vertical="center"/>
    </xf>
    <xf numFmtId="9" fontId="13" fillId="40" borderId="19" xfId="279" applyFont="1" applyFill="1" applyBorder="1" applyAlignment="1">
      <alignment vertical="center"/>
    </xf>
    <xf numFmtId="168" fontId="13" fillId="40" borderId="19" xfId="15" applyNumberFormat="1" applyFont="1" applyFill="1" applyBorder="1" applyAlignment="1">
      <alignment vertical="center"/>
    </xf>
    <xf numFmtId="0" fontId="52" fillId="6" borderId="19" xfId="4" applyFont="1" applyFill="1" applyBorder="1" applyAlignment="1">
      <alignment vertical="center"/>
    </xf>
    <xf numFmtId="0" fontId="13" fillId="6" borderId="19" xfId="4" applyFont="1" applyFill="1" applyBorder="1" applyAlignment="1">
      <alignment horizontal="center" vertical="center"/>
    </xf>
    <xf numFmtId="164" fontId="12" fillId="6" borderId="21" xfId="15" applyFont="1" applyFill="1" applyBorder="1" applyAlignment="1">
      <alignment vertical="center"/>
    </xf>
    <xf numFmtId="164" fontId="12" fillId="6" borderId="19" xfId="15" applyFont="1" applyFill="1" applyBorder="1" applyAlignment="1">
      <alignment vertical="center"/>
    </xf>
    <xf numFmtId="164" fontId="11" fillId="6" borderId="19" xfId="15" applyFont="1" applyFill="1" applyBorder="1" applyAlignment="1">
      <alignment vertical="center"/>
    </xf>
    <xf numFmtId="49" fontId="13" fillId="10" borderId="14" xfId="9" applyNumberFormat="1" applyFont="1" applyFill="1" applyBorder="1" applyAlignment="1">
      <alignment horizontal="right" vertical="center" wrapText="1"/>
    </xf>
    <xf numFmtId="0" fontId="12" fillId="9" borderId="14" xfId="8" applyFont="1" applyFill="1" applyBorder="1" applyAlignment="1">
      <alignment horizontal="right"/>
    </xf>
    <xf numFmtId="0" fontId="17" fillId="11" borderId="14" xfId="9" applyFont="1" applyFill="1" applyBorder="1" applyAlignment="1">
      <alignment horizontal="right" vertical="center" wrapText="1"/>
    </xf>
    <xf numFmtId="166" fontId="14" fillId="0" borderId="14" xfId="10" applyNumberFormat="1" applyFont="1" applyFill="1" applyBorder="1" applyAlignment="1" applyProtection="1">
      <alignment horizontal="right" vertical="center"/>
    </xf>
    <xf numFmtId="166" fontId="14" fillId="38" borderId="14" xfId="10" applyNumberFormat="1" applyFont="1" applyFill="1" applyBorder="1" applyAlignment="1" applyProtection="1">
      <alignment horizontal="right" vertical="center"/>
    </xf>
    <xf numFmtId="49" fontId="13" fillId="10" borderId="19" xfId="9" applyNumberFormat="1" applyFont="1" applyFill="1" applyBorder="1" applyAlignment="1">
      <alignment horizontal="center" vertical="center" wrapText="1"/>
    </xf>
    <xf numFmtId="0" fontId="11" fillId="0" borderId="19" xfId="0" applyFont="1" applyBorder="1"/>
    <xf numFmtId="0" fontId="11" fillId="0" borderId="14" xfId="0" applyFont="1" applyBorder="1" applyAlignment="1">
      <alignment horizontal="center"/>
    </xf>
    <xf numFmtId="0" fontId="13" fillId="3" borderId="23" xfId="2" applyFont="1" applyFill="1" applyBorder="1" applyAlignment="1">
      <alignment horizontal="center" vertical="center" wrapText="1"/>
    </xf>
    <xf numFmtId="173" fontId="13" fillId="0" borderId="14" xfId="1" applyNumberFormat="1" applyFont="1" applyBorder="1" applyAlignment="1">
      <alignment horizontal="center" wrapText="1"/>
    </xf>
    <xf numFmtId="173" fontId="14" fillId="0" borderId="14" xfId="1" applyNumberFormat="1" applyFont="1" applyFill="1" applyBorder="1" applyAlignment="1">
      <alignment horizontal="center" wrapText="1"/>
    </xf>
    <xf numFmtId="0" fontId="12" fillId="7" borderId="19" xfId="0" applyFont="1" applyFill="1" applyBorder="1" applyAlignment="1">
      <alignment horizontal="center" vertical="center"/>
    </xf>
    <xf numFmtId="173" fontId="11" fillId="0" borderId="19" xfId="1" applyNumberFormat="1" applyFont="1" applyBorder="1" applyAlignment="1">
      <alignment horizontal="center" vertical="center"/>
    </xf>
    <xf numFmtId="0" fontId="14" fillId="0" borderId="18" xfId="2" applyFont="1" applyBorder="1" applyAlignment="1">
      <alignment horizontal="center"/>
    </xf>
    <xf numFmtId="0" fontId="13" fillId="0" borderId="18" xfId="2" applyFont="1" applyBorder="1"/>
    <xf numFmtId="173" fontId="14" fillId="0" borderId="20" xfId="1" applyNumberFormat="1" applyFont="1" applyFill="1" applyBorder="1" applyAlignment="1">
      <alignment horizontal="center" wrapText="1"/>
    </xf>
    <xf numFmtId="173" fontId="11" fillId="0" borderId="24" xfId="1" applyNumberFormat="1" applyFont="1" applyBorder="1" applyAlignment="1">
      <alignment horizontal="center" vertical="center"/>
    </xf>
    <xf numFmtId="0" fontId="13" fillId="4" borderId="19" xfId="2" applyFont="1" applyFill="1" applyBorder="1" applyAlignment="1">
      <alignment horizontal="center"/>
    </xf>
    <xf numFmtId="0" fontId="13" fillId="4" borderId="19" xfId="2" applyFont="1" applyFill="1" applyBorder="1" applyAlignment="1">
      <alignment horizontal="left"/>
    </xf>
    <xf numFmtId="173" fontId="13" fillId="4" borderId="19" xfId="1" applyNumberFormat="1" applyFont="1" applyFill="1" applyBorder="1" applyAlignment="1">
      <alignment horizontal="center" vertical="center" wrapText="1"/>
    </xf>
    <xf numFmtId="173" fontId="13" fillId="0" borderId="14" xfId="1" applyNumberFormat="1" applyFont="1" applyBorder="1" applyAlignment="1">
      <alignment horizontal="center" vertical="center"/>
    </xf>
    <xf numFmtId="173" fontId="13" fillId="0" borderId="14" xfId="1" quotePrefix="1" applyNumberFormat="1" applyFont="1" applyFill="1" applyBorder="1" applyAlignment="1">
      <alignment horizontal="center" vertical="center"/>
    </xf>
    <xf numFmtId="173" fontId="14" fillId="0" borderId="14" xfId="1" applyNumberFormat="1" applyFont="1" applyFill="1" applyBorder="1" applyAlignment="1">
      <alignment horizontal="center" vertical="center"/>
    </xf>
    <xf numFmtId="173" fontId="15" fillId="0" borderId="14" xfId="1" applyNumberFormat="1" applyFont="1" applyFill="1" applyBorder="1" applyAlignment="1">
      <alignment horizontal="center" vertical="center"/>
    </xf>
    <xf numFmtId="173" fontId="13" fillId="0" borderId="14" xfId="1" quotePrefix="1" applyNumberFormat="1" applyFont="1" applyBorder="1" applyAlignment="1">
      <alignment horizontal="center" vertical="center"/>
    </xf>
    <xf numFmtId="173" fontId="14" fillId="0" borderId="14" xfId="1" applyNumberFormat="1" applyFont="1" applyBorder="1" applyAlignment="1">
      <alignment horizontal="center" vertical="center"/>
    </xf>
    <xf numFmtId="173" fontId="13" fillId="0" borderId="14" xfId="1" applyNumberFormat="1" applyFont="1" applyFill="1" applyBorder="1" applyAlignment="1">
      <alignment horizontal="center" vertical="center"/>
    </xf>
    <xf numFmtId="173" fontId="13" fillId="0" borderId="18" xfId="1" applyNumberFormat="1" applyFont="1" applyBorder="1" applyAlignment="1">
      <alignment horizontal="center" vertical="center"/>
    </xf>
    <xf numFmtId="173" fontId="13" fillId="0" borderId="19" xfId="1" applyNumberFormat="1" applyFont="1" applyFill="1" applyBorder="1" applyAlignment="1">
      <alignment horizontal="center" vertical="center"/>
    </xf>
    <xf numFmtId="0" fontId="14" fillId="0" borderId="19" xfId="13" applyFont="1" applyBorder="1" applyAlignment="1">
      <alignment horizontal="center" vertical="center"/>
    </xf>
    <xf numFmtId="173" fontId="14" fillId="0" borderId="19" xfId="1" applyNumberFormat="1" applyFont="1" applyBorder="1" applyAlignment="1">
      <alignment horizontal="center" vertical="center"/>
    </xf>
    <xf numFmtId="0" fontId="14" fillId="0" borderId="19" xfId="279" applyNumberFormat="1" applyFont="1" applyBorder="1" applyAlignment="1">
      <alignment horizontal="center" vertical="center"/>
    </xf>
    <xf numFmtId="0" fontId="14" fillId="0" borderId="19" xfId="1" applyNumberFormat="1" applyFont="1" applyBorder="1" applyAlignment="1">
      <alignment horizontal="center" vertical="center"/>
    </xf>
    <xf numFmtId="173" fontId="14" fillId="0" borderId="0" xfId="1" applyNumberFormat="1" applyFont="1" applyBorder="1" applyAlignment="1">
      <alignment horizontal="center" vertical="center"/>
    </xf>
    <xf numFmtId="0" fontId="11" fillId="41" borderId="19" xfId="0" applyFont="1" applyFill="1" applyBorder="1"/>
    <xf numFmtId="0" fontId="12" fillId="41" borderId="19" xfId="0" applyFont="1" applyFill="1" applyBorder="1"/>
    <xf numFmtId="173" fontId="12" fillId="41" borderId="19" xfId="1" applyNumberFormat="1" applyFont="1" applyFill="1" applyBorder="1" applyAlignment="1">
      <alignment horizontal="center" vertical="center"/>
    </xf>
    <xf numFmtId="173" fontId="13" fillId="0" borderId="19" xfId="1" applyNumberFormat="1" applyFont="1" applyFill="1" applyBorder="1" applyAlignment="1">
      <alignment horizontal="center" vertical="center" wrapText="1"/>
    </xf>
    <xf numFmtId="0" fontId="12" fillId="41" borderId="19" xfId="0" applyFont="1" applyFill="1"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2" fontId="0" fillId="0" borderId="19" xfId="0" applyNumberFormat="1" applyBorder="1" applyAlignment="1">
      <alignment horizontal="center" vertical="center"/>
    </xf>
    <xf numFmtId="1" fontId="0" fillId="0" borderId="19" xfId="0" applyNumberFormat="1" applyBorder="1" applyAlignment="1">
      <alignment horizontal="center" vertical="center"/>
    </xf>
    <xf numFmtId="1" fontId="59" fillId="0" borderId="19" xfId="0" applyNumberFormat="1" applyFont="1" applyBorder="1" applyAlignment="1">
      <alignment horizontal="center" vertical="center"/>
    </xf>
    <xf numFmtId="0" fontId="60" fillId="43" borderId="19" xfId="0" applyFont="1" applyFill="1" applyBorder="1" applyAlignment="1">
      <alignment horizontal="center" vertical="center"/>
    </xf>
    <xf numFmtId="0" fontId="0" fillId="0" borderId="19" xfId="0" applyBorder="1" applyAlignment="1">
      <alignment horizontal="left" vertical="center"/>
    </xf>
    <xf numFmtId="0" fontId="0" fillId="0" borderId="19" xfId="0" applyBorder="1" applyAlignment="1">
      <alignment horizontal="left" vertical="center" wrapText="1"/>
    </xf>
    <xf numFmtId="0" fontId="0" fillId="0" borderId="19" xfId="0" applyBorder="1" applyAlignment="1">
      <alignment horizontal="center" vertical="center" wrapText="1"/>
    </xf>
    <xf numFmtId="0" fontId="13" fillId="44" borderId="4" xfId="0" applyFont="1" applyFill="1" applyBorder="1" applyAlignment="1">
      <alignment horizontal="center" vertical="center" wrapText="1"/>
    </xf>
    <xf numFmtId="0" fontId="0" fillId="0" borderId="24" xfId="0" applyBorder="1" applyAlignment="1">
      <alignment horizontal="center" vertical="center"/>
    </xf>
    <xf numFmtId="170" fontId="0" fillId="0" borderId="19" xfId="0" applyNumberFormat="1" applyBorder="1" applyAlignment="1">
      <alignment horizontal="center" vertical="center"/>
    </xf>
    <xf numFmtId="170" fontId="59" fillId="0" borderId="19" xfId="0" applyNumberFormat="1" applyFont="1" applyBorder="1" applyAlignment="1">
      <alignment horizontal="center" vertical="center"/>
    </xf>
    <xf numFmtId="2" fontId="13" fillId="44" borderId="4" xfId="0" applyNumberFormat="1" applyFont="1" applyFill="1" applyBorder="1" applyAlignment="1">
      <alignment horizontal="center" vertical="center" wrapText="1"/>
    </xf>
    <xf numFmtId="0" fontId="61" fillId="0" borderId="19" xfId="0" applyFont="1" applyBorder="1" applyAlignment="1">
      <alignment horizontal="center" vertical="center"/>
    </xf>
    <xf numFmtId="1" fontId="61" fillId="0" borderId="19" xfId="0" applyNumberFormat="1" applyFont="1" applyBorder="1" applyAlignment="1">
      <alignment horizontal="center" vertical="center"/>
    </xf>
    <xf numFmtId="0" fontId="12" fillId="44" borderId="4" xfId="0" applyFont="1" applyFill="1" applyBorder="1" applyAlignment="1">
      <alignment horizontal="center" vertical="center" wrapText="1"/>
    </xf>
    <xf numFmtId="0" fontId="60" fillId="43" borderId="19" xfId="0" applyFont="1" applyFill="1" applyBorder="1" applyAlignment="1">
      <alignment horizontal="left" vertical="center"/>
    </xf>
    <xf numFmtId="0" fontId="0" fillId="0" borderId="0" xfId="0" applyAlignment="1">
      <alignment horizontal="left" vertical="center"/>
    </xf>
    <xf numFmtId="0" fontId="11" fillId="0" borderId="19" xfId="0" applyFont="1" applyBorder="1" applyAlignment="1">
      <alignment horizontal="center"/>
    </xf>
    <xf numFmtId="43" fontId="11" fillId="0" borderId="19" xfId="0" applyNumberFormat="1" applyFont="1" applyBorder="1" applyAlignment="1">
      <alignment horizontal="center"/>
    </xf>
    <xf numFmtId="166" fontId="14" fillId="0" borderId="19" xfId="10" applyNumberFormat="1" applyFont="1" applyFill="1" applyBorder="1" applyAlignment="1" applyProtection="1">
      <alignment horizontal="center" vertical="center"/>
    </xf>
    <xf numFmtId="2" fontId="14" fillId="44" borderId="4" xfId="9" applyNumberFormat="1" applyFont="1" applyFill="1" applyBorder="1" applyAlignment="1">
      <alignment horizontal="center" vertical="center"/>
    </xf>
    <xf numFmtId="0" fontId="59" fillId="0" borderId="19" xfId="0" applyFont="1" applyBorder="1" applyAlignment="1">
      <alignment horizontal="center" vertical="center"/>
    </xf>
    <xf numFmtId="43" fontId="11" fillId="0" borderId="19" xfId="0" applyNumberFormat="1" applyFont="1" applyBorder="1" applyAlignment="1">
      <alignment horizontal="center" vertical="center"/>
    </xf>
    <xf numFmtId="0" fontId="14" fillId="0" borderId="19" xfId="279" applyNumberFormat="1" applyFont="1" applyFill="1" applyBorder="1" applyAlignment="1">
      <alignment horizontal="center" vertical="center"/>
    </xf>
    <xf numFmtId="164" fontId="11" fillId="40" borderId="19" xfId="15" applyFont="1" applyFill="1" applyBorder="1" applyAlignment="1">
      <alignment vertical="center"/>
    </xf>
    <xf numFmtId="168" fontId="14" fillId="0" borderId="19" xfId="15" applyNumberFormat="1" applyFont="1" applyFill="1" applyBorder="1" applyAlignment="1">
      <alignment horizontal="center" vertical="center"/>
    </xf>
    <xf numFmtId="1" fontId="11" fillId="0" borderId="19" xfId="0" applyNumberFormat="1" applyFont="1" applyBorder="1" applyAlignment="1">
      <alignment horizontal="center" vertical="center"/>
    </xf>
    <xf numFmtId="0" fontId="11" fillId="0" borderId="19" xfId="279" applyNumberFormat="1" applyFont="1" applyBorder="1" applyAlignment="1">
      <alignment horizontal="center" vertical="center"/>
    </xf>
    <xf numFmtId="1" fontId="11" fillId="0" borderId="19" xfId="279" applyNumberFormat="1" applyFont="1" applyBorder="1" applyAlignment="1">
      <alignment horizontal="center" vertical="center"/>
    </xf>
    <xf numFmtId="0" fontId="0" fillId="44" borderId="19" xfId="0" applyFill="1" applyBorder="1" applyAlignment="1">
      <alignment horizontal="center" vertical="center"/>
    </xf>
    <xf numFmtId="43" fontId="12" fillId="5" borderId="21" xfId="1" applyFont="1" applyFill="1" applyBorder="1" applyAlignment="1" applyProtection="1">
      <alignment horizontal="center" vertical="center" wrapText="1"/>
      <protection locked="0"/>
    </xf>
    <xf numFmtId="43" fontId="11" fillId="0" borderId="21" xfId="1" applyFont="1" applyBorder="1" applyAlignment="1">
      <alignment horizontal="center" vertical="center"/>
    </xf>
    <xf numFmtId="43" fontId="11" fillId="9" borderId="21" xfId="1" applyFont="1" applyFill="1" applyBorder="1" applyAlignment="1">
      <alignment horizontal="center" vertical="center"/>
    </xf>
    <xf numFmtId="173" fontId="12" fillId="7" borderId="21" xfId="1" applyNumberFormat="1" applyFont="1" applyFill="1" applyBorder="1" applyAlignment="1">
      <alignment horizontal="center" vertical="center"/>
    </xf>
    <xf numFmtId="43" fontId="12" fillId="7" borderId="21" xfId="1" applyFont="1" applyFill="1" applyBorder="1" applyAlignment="1">
      <alignment horizontal="center" vertical="center"/>
    </xf>
    <xf numFmtId="173" fontId="11" fillId="7" borderId="21" xfId="1" applyNumberFormat="1" applyFont="1" applyFill="1" applyBorder="1" applyAlignment="1">
      <alignment horizontal="center" vertical="center"/>
    </xf>
    <xf numFmtId="43" fontId="11" fillId="7" borderId="21" xfId="1" applyFont="1" applyFill="1" applyBorder="1" applyAlignment="1">
      <alignment horizontal="center" vertical="center"/>
    </xf>
    <xf numFmtId="43" fontId="11" fillId="0" borderId="19" xfId="0" applyNumberFormat="1" applyFont="1" applyBorder="1"/>
    <xf numFmtId="43" fontId="11" fillId="0" borderId="19" xfId="1" applyFont="1" applyFill="1" applyBorder="1" applyAlignment="1" applyProtection="1">
      <alignment horizontal="center" vertical="center" wrapText="1"/>
    </xf>
    <xf numFmtId="0" fontId="12" fillId="39" borderId="19" xfId="0" applyFont="1" applyFill="1" applyBorder="1" applyAlignment="1">
      <alignment horizontal="center" vertical="center"/>
    </xf>
    <xf numFmtId="0" fontId="58" fillId="42" borderId="19" xfId="0" applyFont="1" applyFill="1" applyBorder="1" applyAlignment="1">
      <alignment wrapText="1"/>
    </xf>
    <xf numFmtId="0" fontId="13" fillId="0" borderId="19" xfId="2" applyFont="1" applyFill="1" applyBorder="1" applyAlignment="1">
      <alignment horizontal="center"/>
    </xf>
    <xf numFmtId="0" fontId="13" fillId="0" borderId="19" xfId="2" applyFont="1" applyFill="1" applyBorder="1" applyAlignment="1">
      <alignment horizontal="left"/>
    </xf>
    <xf numFmtId="0" fontId="11" fillId="0" borderId="0" xfId="0" applyFont="1" applyFill="1"/>
    <xf numFmtId="0" fontId="14" fillId="45" borderId="19" xfId="279" applyNumberFormat="1" applyFont="1" applyFill="1" applyBorder="1" applyAlignment="1">
      <alignment horizontal="center" vertical="center"/>
    </xf>
    <xf numFmtId="0" fontId="11" fillId="45" borderId="19" xfId="279" applyNumberFormat="1" applyFont="1" applyFill="1" applyBorder="1" applyAlignment="1">
      <alignment horizontal="center" vertical="center"/>
    </xf>
    <xf numFmtId="0" fontId="54" fillId="45" borderId="19" xfId="0" applyFont="1" applyFill="1" applyBorder="1" applyAlignment="1">
      <alignment horizontal="center" vertical="center"/>
    </xf>
    <xf numFmtId="1" fontId="11" fillId="45" borderId="19" xfId="279" applyNumberFormat="1" applyFont="1" applyFill="1" applyBorder="1" applyAlignment="1">
      <alignment horizontal="center" vertical="center"/>
    </xf>
    <xf numFmtId="0" fontId="57" fillId="45" borderId="19" xfId="0" applyFont="1" applyFill="1" applyBorder="1" applyAlignment="1">
      <alignment horizontal="center" vertical="center" wrapText="1"/>
    </xf>
    <xf numFmtId="43" fontId="57" fillId="45" borderId="0" xfId="0" applyNumberFormat="1" applyFont="1" applyFill="1" applyAlignment="1">
      <alignment vertical="center" wrapText="1"/>
    </xf>
    <xf numFmtId="0" fontId="13" fillId="45" borderId="19" xfId="0" applyFont="1" applyFill="1" applyBorder="1" applyAlignment="1">
      <alignment horizontal="center" vertical="center" wrapText="1"/>
    </xf>
    <xf numFmtId="0" fontId="62" fillId="45" borderId="0" xfId="0" applyFont="1" applyFill="1" applyAlignment="1">
      <alignment horizontal="center" vertical="center"/>
    </xf>
    <xf numFmtId="0" fontId="10" fillId="2" borderId="4" xfId="0" applyFont="1" applyFill="1" applyBorder="1" applyAlignment="1" applyProtection="1">
      <alignment horizontal="center" vertical="center"/>
      <protection locked="0"/>
    </xf>
    <xf numFmtId="0" fontId="14" fillId="0" borderId="18" xfId="2" applyFont="1" applyBorder="1" applyAlignment="1">
      <alignment horizontal="center" vertical="center"/>
    </xf>
    <xf numFmtId="0" fontId="56" fillId="42" borderId="21" xfId="0" applyFont="1" applyFill="1" applyBorder="1" applyAlignment="1">
      <alignment horizontal="center" wrapText="1"/>
    </xf>
    <xf numFmtId="0" fontId="56" fillId="42" borderId="25" xfId="0" applyFont="1" applyFill="1" applyBorder="1" applyAlignment="1">
      <alignment horizontal="center" wrapText="1"/>
    </xf>
    <xf numFmtId="0" fontId="56" fillId="42" borderId="26" xfId="0" applyFont="1" applyFill="1" applyBorder="1" applyAlignment="1">
      <alignment horizontal="center" wrapText="1"/>
    </xf>
    <xf numFmtId="0" fontId="10" fillId="2" borderId="4" xfId="0" applyFont="1" applyFill="1" applyBorder="1" applyAlignment="1" applyProtection="1">
      <alignment horizontal="center" vertical="center" wrapText="1"/>
      <protection locked="0"/>
    </xf>
    <xf numFmtId="0" fontId="12" fillId="0" borderId="4" xfId="0" applyFont="1" applyBorder="1" applyAlignment="1" applyProtection="1">
      <alignment horizontal="center" wrapText="1"/>
      <protection locked="0"/>
    </xf>
    <xf numFmtId="0" fontId="12" fillId="7" borderId="22" xfId="0" applyFont="1" applyFill="1" applyBorder="1" applyAlignment="1">
      <alignment horizontal="center"/>
    </xf>
    <xf numFmtId="0" fontId="12" fillId="7" borderId="0" xfId="0" applyFont="1" applyFill="1" applyAlignment="1">
      <alignment horizont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9" xfId="0" applyBorder="1" applyAlignment="1">
      <alignment horizontal="center" vertical="center"/>
    </xf>
    <xf numFmtId="0" fontId="12" fillId="9" borderId="4" xfId="8" applyFont="1" applyFill="1" applyBorder="1" applyAlignment="1">
      <alignment horizontal="center" vertical="center" wrapText="1"/>
    </xf>
    <xf numFmtId="0" fontId="12" fillId="6" borderId="4" xfId="8" applyFont="1" applyFill="1" applyBorder="1" applyAlignment="1">
      <alignment horizontal="center" vertical="center" wrapText="1"/>
    </xf>
    <xf numFmtId="0" fontId="12" fillId="6" borderId="14" xfId="8" applyFont="1" applyFill="1" applyBorder="1" applyAlignment="1">
      <alignment horizontal="center" vertical="center" wrapText="1"/>
    </xf>
    <xf numFmtId="0" fontId="56" fillId="7" borderId="19" xfId="0" applyFont="1" applyFill="1" applyBorder="1" applyAlignment="1">
      <alignment horizontal="center" vertical="center"/>
    </xf>
    <xf numFmtId="0" fontId="57" fillId="7" borderId="19" xfId="13" applyFont="1" applyFill="1" applyBorder="1" applyAlignment="1">
      <alignment horizontal="center"/>
    </xf>
    <xf numFmtId="0" fontId="14" fillId="0" borderId="4" xfId="13" applyFont="1" applyBorder="1" applyAlignment="1">
      <alignment horizontal="left" vertical="center" wrapText="1"/>
    </xf>
    <xf numFmtId="0" fontId="14" fillId="0" borderId="4" xfId="13" applyFont="1" applyBorder="1" applyAlignment="1">
      <alignment horizontal="left" vertical="center"/>
    </xf>
    <xf numFmtId="0" fontId="14" fillId="0" borderId="14" xfId="13" applyFont="1" applyBorder="1" applyAlignment="1">
      <alignment horizontal="left" vertical="center"/>
    </xf>
    <xf numFmtId="0" fontId="13" fillId="0" borderId="4" xfId="13" applyFont="1" applyBorder="1" applyAlignment="1">
      <alignment horizontal="center" vertical="center" wrapText="1"/>
    </xf>
    <xf numFmtId="0" fontId="13" fillId="0" borderId="4" xfId="13" applyFont="1" applyBorder="1" applyAlignment="1">
      <alignment horizontal="center" vertical="center"/>
    </xf>
    <xf numFmtId="0" fontId="14" fillId="0" borderId="4" xfId="13" quotePrefix="1" applyFont="1" applyBorder="1" applyAlignment="1">
      <alignment horizontal="justify" vertical="center"/>
    </xf>
    <xf numFmtId="0" fontId="14" fillId="0" borderId="4" xfId="13" applyFont="1" applyBorder="1" applyAlignment="1">
      <alignment horizontal="justify" vertical="center"/>
    </xf>
    <xf numFmtId="0" fontId="14" fillId="0" borderId="14" xfId="13" applyFont="1" applyBorder="1" applyAlignment="1">
      <alignment horizontal="justify" vertical="center"/>
    </xf>
    <xf numFmtId="0" fontId="13" fillId="0" borderId="4" xfId="13" applyFont="1" applyBorder="1" applyAlignment="1">
      <alignment horizontal="right" vertical="center"/>
    </xf>
    <xf numFmtId="0" fontId="14" fillId="0" borderId="14" xfId="13" applyFont="1" applyBorder="1" applyAlignment="1">
      <alignment horizontal="left" vertical="center" wrapText="1"/>
    </xf>
    <xf numFmtId="0" fontId="20" fillId="0" borderId="14" xfId="13" applyFont="1" applyBorder="1" applyAlignment="1">
      <alignment horizontal="center" vertical="center" wrapText="1"/>
    </xf>
    <xf numFmtId="0" fontId="20" fillId="0" borderId="15" xfId="13" applyFont="1" applyBorder="1" applyAlignment="1">
      <alignment horizontal="center" vertical="center" wrapText="1"/>
    </xf>
    <xf numFmtId="0" fontId="20" fillId="0" borderId="16" xfId="13" applyFont="1" applyBorder="1" applyAlignment="1">
      <alignment horizontal="center" vertical="center" wrapText="1"/>
    </xf>
    <xf numFmtId="173" fontId="20" fillId="6" borderId="14" xfId="1" applyNumberFormat="1" applyFont="1" applyFill="1" applyBorder="1" applyAlignment="1">
      <alignment horizontal="center" vertical="center"/>
    </xf>
    <xf numFmtId="173" fontId="20" fillId="6" borderId="16" xfId="1" applyNumberFormat="1" applyFont="1" applyFill="1" applyBorder="1" applyAlignment="1">
      <alignment horizontal="center" vertical="center"/>
    </xf>
    <xf numFmtId="0" fontId="20" fillId="0" borderId="4" xfId="4" applyFont="1" applyBorder="1" applyAlignment="1">
      <alignment horizontal="center" vertical="center"/>
    </xf>
    <xf numFmtId="0" fontId="13" fillId="0" borderId="4" xfId="4" applyFont="1" applyBorder="1" applyAlignment="1">
      <alignment horizontal="center" vertical="center"/>
    </xf>
    <xf numFmtId="0" fontId="13" fillId="0" borderId="4" xfId="4" applyFont="1" applyBorder="1" applyAlignment="1">
      <alignment horizontal="left" vertical="center" wrapText="1"/>
    </xf>
    <xf numFmtId="0" fontId="14" fillId="6" borderId="4" xfId="4" applyFont="1" applyFill="1" applyBorder="1" applyAlignment="1">
      <alignment horizontal="center" vertical="center"/>
    </xf>
    <xf numFmtId="0" fontId="14" fillId="0" borderId="4" xfId="4" applyFont="1" applyBorder="1" applyAlignment="1">
      <alignment horizontal="justify" vertical="center" wrapText="1"/>
    </xf>
    <xf numFmtId="0" fontId="13" fillId="7" borderId="4" xfId="4" applyFont="1" applyFill="1" applyBorder="1" applyAlignment="1">
      <alignment horizontal="center" vertical="center"/>
    </xf>
    <xf numFmtId="0" fontId="55" fillId="0" borderId="4" xfId="12" applyFont="1" applyBorder="1" applyAlignment="1">
      <alignment horizontal="center" vertical="center" wrapText="1"/>
    </xf>
  </cellXfs>
  <cellStyles count="280">
    <cellStyle name="20% - Accent1 2" xfId="21"/>
    <cellStyle name="20% - Accent2 2" xfId="22"/>
    <cellStyle name="20% - Accent3 2" xfId="23"/>
    <cellStyle name="20% - Accent4 2" xfId="24"/>
    <cellStyle name="20% - Accent5 2" xfId="25"/>
    <cellStyle name="20% - Accent6 2" xfId="26"/>
    <cellStyle name="40% - Accent1 2" xfId="27"/>
    <cellStyle name="40% - Accent2 2" xfId="28"/>
    <cellStyle name="40% - Accent3 2" xfId="29"/>
    <cellStyle name="40% - Accent4 2" xfId="30"/>
    <cellStyle name="40% - Accent5 2" xfId="31"/>
    <cellStyle name="40% - Accent6 2" xfId="32"/>
    <cellStyle name="60% - Accent1 2" xfId="33"/>
    <cellStyle name="60% - Accent2 2" xfId="34"/>
    <cellStyle name="60% - Accent3 2" xfId="35"/>
    <cellStyle name="60% - Accent4 2" xfId="36"/>
    <cellStyle name="60% - Accent5 2" xfId="37"/>
    <cellStyle name="60% - Accent6 2" xfId="38"/>
    <cellStyle name="Accent1 2" xfId="39"/>
    <cellStyle name="Accent2 2" xfId="40"/>
    <cellStyle name="Accent3 2" xfId="41"/>
    <cellStyle name="Accent4 2" xfId="42"/>
    <cellStyle name="Accent5 2" xfId="43"/>
    <cellStyle name="Accent6 2" xfId="44"/>
    <cellStyle name="Bad 2" xfId="45"/>
    <cellStyle name="Calculation 2" xfId="46"/>
    <cellStyle name="Check Cell 2" xfId="47"/>
    <cellStyle name="Comma" xfId="1" builtinId="3"/>
    <cellStyle name="Comma 10" xfId="15"/>
    <cellStyle name="Comma 10 2" xfId="18"/>
    <cellStyle name="Comma 10 2 2" xfId="49"/>
    <cellStyle name="Comma 10 3" xfId="48"/>
    <cellStyle name="Comma 11" xfId="50"/>
    <cellStyle name="Comma 12" xfId="51"/>
    <cellStyle name="Comma 13" xfId="52"/>
    <cellStyle name="Comma 14" xfId="53"/>
    <cellStyle name="Comma 15" xfId="54"/>
    <cellStyle name="Comma 16" xfId="55"/>
    <cellStyle name="Comma 17" xfId="56"/>
    <cellStyle name="Comma 18" xfId="57"/>
    <cellStyle name="Comma 19" xfId="58"/>
    <cellStyle name="Comma 2" xfId="19"/>
    <cellStyle name="Comma 2 2" xfId="59"/>
    <cellStyle name="Comma 2 2 2" xfId="180"/>
    <cellStyle name="Comma 2 2 2 2" xfId="181"/>
    <cellStyle name="Comma 2 2 2 3" xfId="261"/>
    <cellStyle name="Comma 2 2 2 5" xfId="182"/>
    <cellStyle name="Comma 2 2 3" xfId="183"/>
    <cellStyle name="Comma 2 2 3 2" xfId="262"/>
    <cellStyle name="Comma 2 2 4" xfId="10"/>
    <cellStyle name="Comma 2 2 4 2" xfId="184"/>
    <cellStyle name="Comma 2 2 4 3" xfId="263"/>
    <cellStyle name="Comma 2 2 5" xfId="179"/>
    <cellStyle name="Comma 2 2 6" xfId="260"/>
    <cellStyle name="Comma 2 3" xfId="185"/>
    <cellStyle name="Comma 2 3 2" xfId="186"/>
    <cellStyle name="Comma 2 3 2 2" xfId="264"/>
    <cellStyle name="Comma 2 4" xfId="187"/>
    <cellStyle name="Comma 2 4 2" xfId="265"/>
    <cellStyle name="Comma 2 5" xfId="188"/>
    <cellStyle name="Comma 2 5 2" xfId="266"/>
    <cellStyle name="Comma 2 6" xfId="189"/>
    <cellStyle name="Comma 2 6 2" xfId="267"/>
    <cellStyle name="Comma 2 7" xfId="178"/>
    <cellStyle name="Comma 2 8" xfId="259"/>
    <cellStyle name="Comma 20" xfId="60"/>
    <cellStyle name="Comma 21" xfId="61"/>
    <cellStyle name="Comma 22" xfId="62"/>
    <cellStyle name="Comma 23" xfId="63"/>
    <cellStyle name="Comma 24" xfId="64"/>
    <cellStyle name="Comma 25" xfId="65"/>
    <cellStyle name="Comma 26" xfId="66"/>
    <cellStyle name="Comma 26 2" xfId="190"/>
    <cellStyle name="Comma 26 3" xfId="268"/>
    <cellStyle name="Comma 27" xfId="67"/>
    <cellStyle name="Comma 28" xfId="68"/>
    <cellStyle name="Comma 29" xfId="69"/>
    <cellStyle name="Comma 3" xfId="70"/>
    <cellStyle name="Comma 3 2" xfId="71"/>
    <cellStyle name="Comma 3 2 2" xfId="192"/>
    <cellStyle name="Comma 3 2 3" xfId="270"/>
    <cellStyle name="Comma 3 3" xfId="72"/>
    <cellStyle name="Comma 3 4" xfId="73"/>
    <cellStyle name="Comma 3 5" xfId="74"/>
    <cellStyle name="Comma 3 6" xfId="75"/>
    <cellStyle name="Comma 3 7" xfId="191"/>
    <cellStyle name="Comma 3 8" xfId="269"/>
    <cellStyle name="Comma 30" xfId="76"/>
    <cellStyle name="Comma 31" xfId="77"/>
    <cellStyle name="Comma 31 2" xfId="78"/>
    <cellStyle name="Comma 31 2 2" xfId="79"/>
    <cellStyle name="Comma 31 2 3" xfId="80"/>
    <cellStyle name="Comma 31 2 4" xfId="81"/>
    <cellStyle name="Comma 31 2 5" xfId="82"/>
    <cellStyle name="Comma 31 2 6" xfId="83"/>
    <cellStyle name="Comma 31 2 7" xfId="84"/>
    <cellStyle name="Comma 31 2 8" xfId="85"/>
    <cellStyle name="Comma 32" xfId="177"/>
    <cellStyle name="Comma 33" xfId="251"/>
    <cellStyle name="Comma 34" xfId="258"/>
    <cellStyle name="Comma 4" xfId="86"/>
    <cellStyle name="Comma 4 2" xfId="193"/>
    <cellStyle name="Comma 5" xfId="87"/>
    <cellStyle name="Comma 5 2" xfId="194"/>
    <cellStyle name="Comma 5 3" xfId="271"/>
    <cellStyle name="Comma 6" xfId="88"/>
    <cellStyle name="Comma 6 2" xfId="195"/>
    <cellStyle name="Comma 6 3" xfId="272"/>
    <cellStyle name="Comma 7" xfId="89"/>
    <cellStyle name="Comma 7 2" xfId="196"/>
    <cellStyle name="Comma 7 3" xfId="273"/>
    <cellStyle name="Comma 8" xfId="90"/>
    <cellStyle name="Comma 8 2" xfId="91"/>
    <cellStyle name="Comma 8 3" xfId="197"/>
    <cellStyle name="Comma 8 4" xfId="274"/>
    <cellStyle name="Comma 84" xfId="198"/>
    <cellStyle name="Comma 84 2" xfId="199"/>
    <cellStyle name="Comma 84 2 2" xfId="276"/>
    <cellStyle name="Comma 84 3" xfId="275"/>
    <cellStyle name="Comma 9" xfId="92"/>
    <cellStyle name="Excel Built-in 40% - Accent2" xfId="200"/>
    <cellStyle name="Excel Built-in 40% - Accent4" xfId="201"/>
    <cellStyle name="Excel Built-in 60% - Accent1" xfId="202"/>
    <cellStyle name="Excel Built-in Explanatory Text" xfId="203"/>
    <cellStyle name="Excel Built-in Explanatory Text 2" xfId="204"/>
    <cellStyle name="Excel Built-in Explanatory Text 2 2" xfId="205"/>
    <cellStyle name="Excel Built-in Neutral" xfId="206"/>
    <cellStyle name="Excel Built-in Normal" xfId="207"/>
    <cellStyle name="Excel Built-in Normal 1" xfId="208"/>
    <cellStyle name="Excel Built-in Normal 2" xfId="209"/>
    <cellStyle name="Explanatory Text 2" xfId="93"/>
    <cellStyle name="Explanatory Text 2 2" xfId="211"/>
    <cellStyle name="Explanatory Text 2 3" xfId="210"/>
    <cellStyle name="Explanatory Text 3" xfId="212"/>
    <cellStyle name="Good 2" xfId="94"/>
    <cellStyle name="Heading 1 2" xfId="95"/>
    <cellStyle name="Heading 2 2" xfId="96"/>
    <cellStyle name="Heading 3 2" xfId="97"/>
    <cellStyle name="Heading 4 2" xfId="98"/>
    <cellStyle name="Hyperlink 10" xfId="99"/>
    <cellStyle name="Hyperlink 11" xfId="100"/>
    <cellStyle name="Hyperlink 2" xfId="101"/>
    <cellStyle name="Hyperlink 3" xfId="102"/>
    <cellStyle name="Hyperlink 4" xfId="103"/>
    <cellStyle name="Hyperlink 5" xfId="104"/>
    <cellStyle name="Hyperlink 6" xfId="105"/>
    <cellStyle name="Hyperlink 7" xfId="106"/>
    <cellStyle name="Hyperlink 8" xfId="107"/>
    <cellStyle name="Hyperlink 9" xfId="108"/>
    <cellStyle name="Input 2" xfId="109"/>
    <cellStyle name="Linked Cell 2" xfId="110"/>
    <cellStyle name="Neutral 2" xfId="111"/>
    <cellStyle name="Normal" xfId="0" builtinId="0"/>
    <cellStyle name="Normal - Style1" xfId="213"/>
    <cellStyle name="Normal 10" xfId="112"/>
    <cellStyle name="Normal 10 2" xfId="214"/>
    <cellStyle name="Normal 11" xfId="113"/>
    <cellStyle name="Normal 11 2" xfId="216"/>
    <cellStyle name="Normal 11 2 2" xfId="7"/>
    <cellStyle name="Normal 11 3" xfId="215"/>
    <cellStyle name="Normal 12" xfId="114"/>
    <cellStyle name="Normal 12 2" xfId="217"/>
    <cellStyle name="Normal 13" xfId="115"/>
    <cellStyle name="Normal 14" xfId="116"/>
    <cellStyle name="Normal 14 2" xfId="219"/>
    <cellStyle name="Normal 14 2 2" xfId="220"/>
    <cellStyle name="Normal 14 3" xfId="218"/>
    <cellStyle name="Normal 15" xfId="117"/>
    <cellStyle name="Normal 16" xfId="118"/>
    <cellStyle name="Normal 16 2" xfId="221"/>
    <cellStyle name="Normal 17" xfId="119"/>
    <cellStyle name="Normal 17 2" xfId="222"/>
    <cellStyle name="Normal 18" xfId="120"/>
    <cellStyle name="Normal 18 2" xfId="223"/>
    <cellStyle name="Normal 19" xfId="121"/>
    <cellStyle name="Normal 19 2" xfId="224"/>
    <cellStyle name="Normal 2" xfId="4"/>
    <cellStyle name="Normal 2 1" xfId="9"/>
    <cellStyle name="Normal 2 10" xfId="225"/>
    <cellStyle name="Normal 2 2" xfId="123"/>
    <cellStyle name="Normal 2 2 2 3" xfId="255"/>
    <cellStyle name="Normal 2 2 3" xfId="17"/>
    <cellStyle name="Normal 2 2 3 2" xfId="254"/>
    <cellStyle name="Normal 2 3" xfId="2"/>
    <cellStyle name="Normal 2 3 2" xfId="124"/>
    <cellStyle name="Normal 2 3 2 2" xfId="226"/>
    <cellStyle name="Normal 2 4" xfId="122"/>
    <cellStyle name="Normal 2 4 2" xfId="227"/>
    <cellStyle name="Normal 2 4 3" xfId="253"/>
    <cellStyle name="Normal 20" xfId="125"/>
    <cellStyle name="Normal 20 2" xfId="228"/>
    <cellStyle name="Normal 21" xfId="126"/>
    <cellStyle name="Normal 22" xfId="127"/>
    <cellStyle name="Normal 22 2" xfId="229"/>
    <cellStyle name="Normal 23" xfId="128"/>
    <cellStyle name="Normal 23 2" xfId="230"/>
    <cellStyle name="Normal 24" xfId="129"/>
    <cellStyle name="Normal 24 2" xfId="231"/>
    <cellStyle name="Normal 25" xfId="232"/>
    <cellStyle name="Normal 26" xfId="233"/>
    <cellStyle name="Normal 27" xfId="3"/>
    <cellStyle name="Normal 28" xfId="5"/>
    <cellStyle name="Normal 29" xfId="11"/>
    <cellStyle name="Normal 3" xfId="8"/>
    <cellStyle name="Normal 3 2" xfId="130"/>
    <cellStyle name="Normal 3 2 2" xfId="234"/>
    <cellStyle name="Normal 30" xfId="235"/>
    <cellStyle name="Normal 31" xfId="250"/>
    <cellStyle name="Normal 32" xfId="256"/>
    <cellStyle name="Normal 33" xfId="252"/>
    <cellStyle name="Normal 34" xfId="257"/>
    <cellStyle name="Normal 35" xfId="277"/>
    <cellStyle name="Normal 36" xfId="278"/>
    <cellStyle name="Normal 4" xfId="13"/>
    <cellStyle name="Normal 4 2" xfId="12"/>
    <cellStyle name="Normal 4 3" xfId="131"/>
    <cellStyle name="Normal 4 3 2" xfId="236"/>
    <cellStyle name="Normal 5" xfId="132"/>
    <cellStyle name="Normal 5 2" xfId="238"/>
    <cellStyle name="Normal 5 3" xfId="237"/>
    <cellStyle name="Normal 55" xfId="239"/>
    <cellStyle name="Normal 6" xfId="133"/>
    <cellStyle name="Normal 6 2" xfId="241"/>
    <cellStyle name="Normal 6 3" xfId="240"/>
    <cellStyle name="Normal 7" xfId="134"/>
    <cellStyle name="Normal 7 2" xfId="243"/>
    <cellStyle name="Normal 7 3" xfId="242"/>
    <cellStyle name="Normal 8" xfId="6"/>
    <cellStyle name="Normal 8 2" xfId="135"/>
    <cellStyle name="Normal 8 2 2" xfId="244"/>
    <cellStyle name="Normal 9" xfId="136"/>
    <cellStyle name="Normal 9 2" xfId="245"/>
    <cellStyle name="Normal_Ambrosia-Boq" xfId="20"/>
    <cellStyle name="Normal_Sheet1" xfId="14"/>
    <cellStyle name="Note 2" xfId="137"/>
    <cellStyle name="Output 2" xfId="138"/>
    <cellStyle name="Percent" xfId="279" builtinId="5"/>
    <cellStyle name="Percent 10" xfId="139"/>
    <cellStyle name="Percent 11" xfId="140"/>
    <cellStyle name="Percent 12" xfId="141"/>
    <cellStyle name="Percent 13" xfId="142"/>
    <cellStyle name="Percent 14" xfId="143"/>
    <cellStyle name="Percent 15" xfId="144"/>
    <cellStyle name="Percent 16" xfId="145"/>
    <cellStyle name="Percent 17" xfId="146"/>
    <cellStyle name="Percent 18" xfId="147"/>
    <cellStyle name="Percent 19" xfId="148"/>
    <cellStyle name="Percent 2" xfId="149"/>
    <cellStyle name="Percent 2 2" xfId="246"/>
    <cellStyle name="Percent 20" xfId="150"/>
    <cellStyle name="Percent 21" xfId="151"/>
    <cellStyle name="Percent 22" xfId="152"/>
    <cellStyle name="Percent 23" xfId="153"/>
    <cellStyle name="Percent 24" xfId="154"/>
    <cellStyle name="Percent 25" xfId="155"/>
    <cellStyle name="Percent 26" xfId="156"/>
    <cellStyle name="Percent 27" xfId="157"/>
    <cellStyle name="Percent 28" xfId="158"/>
    <cellStyle name="Percent 29" xfId="159"/>
    <cellStyle name="Percent 3" xfId="160"/>
    <cellStyle name="Percent 30" xfId="161"/>
    <cellStyle name="Percent 31" xfId="162"/>
    <cellStyle name="Percent 32" xfId="163"/>
    <cellStyle name="Percent 33" xfId="164"/>
    <cellStyle name="Percent 34" xfId="165"/>
    <cellStyle name="Percent 35" xfId="166"/>
    <cellStyle name="Percent 36" xfId="167"/>
    <cellStyle name="Percent 4" xfId="168"/>
    <cellStyle name="Percent 5" xfId="169"/>
    <cellStyle name="Percent 6" xfId="170"/>
    <cellStyle name="Percent 7" xfId="171"/>
    <cellStyle name="Percent 8" xfId="172"/>
    <cellStyle name="Percent 9" xfId="173"/>
    <cellStyle name="Style 1" xfId="16"/>
    <cellStyle name="Style 1 2" xfId="248"/>
    <cellStyle name="Style 1 3" xfId="249"/>
    <cellStyle name="Style 1 4" xfId="247"/>
    <cellStyle name="Title 2" xfId="174"/>
    <cellStyle name="Total 2" xfId="175"/>
    <cellStyle name="Warning Text 2" xfId="1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197995</xdr:colOff>
      <xdr:row>59</xdr:row>
      <xdr:rowOff>0</xdr:rowOff>
    </xdr:from>
    <xdr:ext cx="184186" cy="270275"/>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455795" y="25927050"/>
          <a:ext cx="184186" cy="270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3" name="TextBox 1">
          <a:extLst>
            <a:ext uri="{FF2B5EF4-FFF2-40B4-BE49-F238E27FC236}">
              <a16:creationId xmlns:a16="http://schemas.microsoft.com/office/drawing/2014/main" id="{00000000-0008-0000-0400-000003000000}"/>
            </a:ext>
          </a:extLst>
        </xdr:cNvPr>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4" name="TextBox 2">
          <a:extLst>
            <a:ext uri="{FF2B5EF4-FFF2-40B4-BE49-F238E27FC236}">
              <a16:creationId xmlns:a16="http://schemas.microsoft.com/office/drawing/2014/main" id="{00000000-0008-0000-0400-000004000000}"/>
            </a:ext>
          </a:extLst>
        </xdr:cNvPr>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5" name="TextBox 3">
          <a:extLst>
            <a:ext uri="{FF2B5EF4-FFF2-40B4-BE49-F238E27FC236}">
              <a16:creationId xmlns:a16="http://schemas.microsoft.com/office/drawing/2014/main" id="{00000000-0008-0000-0400-000005000000}"/>
            </a:ext>
          </a:extLst>
        </xdr:cNvPr>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6" name="TextBox 4">
          <a:extLst>
            <a:ext uri="{FF2B5EF4-FFF2-40B4-BE49-F238E27FC236}">
              <a16:creationId xmlns:a16="http://schemas.microsoft.com/office/drawing/2014/main" id="{00000000-0008-0000-0400-000006000000}"/>
            </a:ext>
          </a:extLst>
        </xdr:cNvPr>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7" name="TextBox 5">
          <a:extLst>
            <a:ext uri="{FF2B5EF4-FFF2-40B4-BE49-F238E27FC236}">
              <a16:creationId xmlns:a16="http://schemas.microsoft.com/office/drawing/2014/main" id="{00000000-0008-0000-0400-000007000000}"/>
            </a:ext>
          </a:extLst>
        </xdr:cNvPr>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56</xdr:row>
      <xdr:rowOff>0</xdr:rowOff>
    </xdr:from>
    <xdr:ext cx="184565" cy="264560"/>
    <xdr:sp macro="" textlink="">
      <xdr:nvSpPr>
        <xdr:cNvPr id="8" name="TextBox 6">
          <a:extLst>
            <a:ext uri="{FF2B5EF4-FFF2-40B4-BE49-F238E27FC236}">
              <a16:creationId xmlns:a16="http://schemas.microsoft.com/office/drawing/2014/main" id="{00000000-0008-0000-0400-000008000000}"/>
            </a:ext>
          </a:extLst>
        </xdr:cNvPr>
        <xdr:cNvSpPr txBox="1"/>
      </xdr:nvSpPr>
      <xdr:spPr>
        <a:xfrm>
          <a:off x="5518759" y="25050750"/>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9" name="TextBox 1">
          <a:extLst>
            <a:ext uri="{FF2B5EF4-FFF2-40B4-BE49-F238E27FC236}">
              <a16:creationId xmlns:a16="http://schemas.microsoft.com/office/drawing/2014/main" id="{00000000-0008-0000-0400-000009000000}"/>
            </a:ext>
          </a:extLst>
        </xdr:cNvPr>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0" name="TextBox 2">
          <a:extLst>
            <a:ext uri="{FF2B5EF4-FFF2-40B4-BE49-F238E27FC236}">
              <a16:creationId xmlns:a16="http://schemas.microsoft.com/office/drawing/2014/main" id="{00000000-0008-0000-0400-00000A000000}"/>
            </a:ext>
          </a:extLst>
        </xdr:cNvPr>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1" name="TextBox 3">
          <a:extLst>
            <a:ext uri="{FF2B5EF4-FFF2-40B4-BE49-F238E27FC236}">
              <a16:creationId xmlns:a16="http://schemas.microsoft.com/office/drawing/2014/main" id="{00000000-0008-0000-0400-00000B000000}"/>
            </a:ext>
          </a:extLst>
        </xdr:cNvPr>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2" name="TextBox 4">
          <a:extLst>
            <a:ext uri="{FF2B5EF4-FFF2-40B4-BE49-F238E27FC236}">
              <a16:creationId xmlns:a16="http://schemas.microsoft.com/office/drawing/2014/main" id="{00000000-0008-0000-0400-00000C000000}"/>
            </a:ext>
          </a:extLst>
        </xdr:cNvPr>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3" name="TextBox 5">
          <a:extLst>
            <a:ext uri="{FF2B5EF4-FFF2-40B4-BE49-F238E27FC236}">
              <a16:creationId xmlns:a16="http://schemas.microsoft.com/office/drawing/2014/main" id="{00000000-0008-0000-0400-00000D000000}"/>
            </a:ext>
          </a:extLst>
        </xdr:cNvPr>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59</xdr:row>
      <xdr:rowOff>0</xdr:rowOff>
    </xdr:from>
    <xdr:ext cx="184565" cy="263924"/>
    <xdr:sp macro="" textlink="">
      <xdr:nvSpPr>
        <xdr:cNvPr id="14" name="TextBox 6">
          <a:extLst>
            <a:ext uri="{FF2B5EF4-FFF2-40B4-BE49-F238E27FC236}">
              <a16:creationId xmlns:a16="http://schemas.microsoft.com/office/drawing/2014/main" id="{00000000-0008-0000-0400-00000E000000}"/>
            </a:ext>
          </a:extLst>
        </xdr:cNvPr>
        <xdr:cNvSpPr txBox="1"/>
      </xdr:nvSpPr>
      <xdr:spPr>
        <a:xfrm>
          <a:off x="5518759" y="25927050"/>
          <a:ext cx="184565"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5" name="TextBox 1">
          <a:extLst>
            <a:ext uri="{FF2B5EF4-FFF2-40B4-BE49-F238E27FC236}">
              <a16:creationId xmlns:a16="http://schemas.microsoft.com/office/drawing/2014/main" id="{00000000-0008-0000-0400-00000F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6" name="TextBox 2">
          <a:extLst>
            <a:ext uri="{FF2B5EF4-FFF2-40B4-BE49-F238E27FC236}">
              <a16:creationId xmlns:a16="http://schemas.microsoft.com/office/drawing/2014/main" id="{00000000-0008-0000-0400-000010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7" name="TextBox 3">
          <a:extLst>
            <a:ext uri="{FF2B5EF4-FFF2-40B4-BE49-F238E27FC236}">
              <a16:creationId xmlns:a16="http://schemas.microsoft.com/office/drawing/2014/main" id="{00000000-0008-0000-0400-000011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8" name="TextBox 4">
          <a:extLst>
            <a:ext uri="{FF2B5EF4-FFF2-40B4-BE49-F238E27FC236}">
              <a16:creationId xmlns:a16="http://schemas.microsoft.com/office/drawing/2014/main" id="{00000000-0008-0000-0400-000012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19" name="TextBox 5">
          <a:extLst>
            <a:ext uri="{FF2B5EF4-FFF2-40B4-BE49-F238E27FC236}">
              <a16:creationId xmlns:a16="http://schemas.microsoft.com/office/drawing/2014/main" id="{00000000-0008-0000-0400-000013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0" name="TextBox 6">
          <a:extLst>
            <a:ext uri="{FF2B5EF4-FFF2-40B4-BE49-F238E27FC236}">
              <a16:creationId xmlns:a16="http://schemas.microsoft.com/office/drawing/2014/main" id="{00000000-0008-0000-0400-000014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1" name="TextBox 1">
          <a:extLst>
            <a:ext uri="{FF2B5EF4-FFF2-40B4-BE49-F238E27FC236}">
              <a16:creationId xmlns:a16="http://schemas.microsoft.com/office/drawing/2014/main" id="{00000000-0008-0000-0400-000015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2" name="TextBox 2">
          <a:extLst>
            <a:ext uri="{FF2B5EF4-FFF2-40B4-BE49-F238E27FC236}">
              <a16:creationId xmlns:a16="http://schemas.microsoft.com/office/drawing/2014/main" id="{00000000-0008-0000-0400-000016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3" name="TextBox 3">
          <a:extLst>
            <a:ext uri="{FF2B5EF4-FFF2-40B4-BE49-F238E27FC236}">
              <a16:creationId xmlns:a16="http://schemas.microsoft.com/office/drawing/2014/main" id="{00000000-0008-0000-0400-000017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4" name="TextBox 4">
          <a:extLst>
            <a:ext uri="{FF2B5EF4-FFF2-40B4-BE49-F238E27FC236}">
              <a16:creationId xmlns:a16="http://schemas.microsoft.com/office/drawing/2014/main" id="{00000000-0008-0000-0400-000018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5" name="TextBox 5">
          <a:extLst>
            <a:ext uri="{FF2B5EF4-FFF2-40B4-BE49-F238E27FC236}">
              <a16:creationId xmlns:a16="http://schemas.microsoft.com/office/drawing/2014/main" id="{00000000-0008-0000-0400-000019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40</xdr:row>
      <xdr:rowOff>0</xdr:rowOff>
    </xdr:from>
    <xdr:ext cx="184731" cy="264560"/>
    <xdr:sp macro="" textlink="">
      <xdr:nvSpPr>
        <xdr:cNvPr id="26" name="TextBox 6">
          <a:extLst>
            <a:ext uri="{FF2B5EF4-FFF2-40B4-BE49-F238E27FC236}">
              <a16:creationId xmlns:a16="http://schemas.microsoft.com/office/drawing/2014/main" id="{00000000-0008-0000-0400-00001A000000}"/>
            </a:ext>
          </a:extLst>
        </xdr:cNvPr>
        <xdr:cNvSpPr txBox="1"/>
      </xdr:nvSpPr>
      <xdr:spPr>
        <a:xfrm>
          <a:off x="5518759" y="190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27" name="TextBox 1">
          <a:extLst>
            <a:ext uri="{FF2B5EF4-FFF2-40B4-BE49-F238E27FC236}">
              <a16:creationId xmlns:a16="http://schemas.microsoft.com/office/drawing/2014/main" id="{00000000-0008-0000-0400-00001B000000}"/>
            </a:ext>
          </a:extLst>
        </xdr:cNvPr>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28" name="TextBox 2">
          <a:extLst>
            <a:ext uri="{FF2B5EF4-FFF2-40B4-BE49-F238E27FC236}">
              <a16:creationId xmlns:a16="http://schemas.microsoft.com/office/drawing/2014/main" id="{00000000-0008-0000-0400-00001C000000}"/>
            </a:ext>
          </a:extLst>
        </xdr:cNvPr>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29" name="TextBox 3">
          <a:extLst>
            <a:ext uri="{FF2B5EF4-FFF2-40B4-BE49-F238E27FC236}">
              <a16:creationId xmlns:a16="http://schemas.microsoft.com/office/drawing/2014/main" id="{00000000-0008-0000-0400-00001D000000}"/>
            </a:ext>
          </a:extLst>
        </xdr:cNvPr>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30" name="TextBox 4">
          <a:extLst>
            <a:ext uri="{FF2B5EF4-FFF2-40B4-BE49-F238E27FC236}">
              <a16:creationId xmlns:a16="http://schemas.microsoft.com/office/drawing/2014/main" id="{00000000-0008-0000-0400-00001E000000}"/>
            </a:ext>
          </a:extLst>
        </xdr:cNvPr>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31" name="TextBox 5">
          <a:extLst>
            <a:ext uri="{FF2B5EF4-FFF2-40B4-BE49-F238E27FC236}">
              <a16:creationId xmlns:a16="http://schemas.microsoft.com/office/drawing/2014/main" id="{00000000-0008-0000-0400-00001F000000}"/>
            </a:ext>
          </a:extLst>
        </xdr:cNvPr>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110</xdr:row>
      <xdr:rowOff>0</xdr:rowOff>
    </xdr:from>
    <xdr:ext cx="184731" cy="264560"/>
    <xdr:sp macro="" textlink="">
      <xdr:nvSpPr>
        <xdr:cNvPr id="32" name="TextBox 6">
          <a:extLst>
            <a:ext uri="{FF2B5EF4-FFF2-40B4-BE49-F238E27FC236}">
              <a16:creationId xmlns:a16="http://schemas.microsoft.com/office/drawing/2014/main" id="{00000000-0008-0000-0400-000020000000}"/>
            </a:ext>
          </a:extLst>
        </xdr:cNvPr>
        <xdr:cNvSpPr txBox="1"/>
      </xdr:nvSpPr>
      <xdr:spPr>
        <a:xfrm>
          <a:off x="5518759" y="457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3" name="TextBox 1">
          <a:extLst>
            <a:ext uri="{FF2B5EF4-FFF2-40B4-BE49-F238E27FC236}">
              <a16:creationId xmlns:a16="http://schemas.microsoft.com/office/drawing/2014/main" id="{00000000-0008-0000-0400-000021000000}"/>
            </a:ext>
          </a:extLst>
        </xdr:cNvPr>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4" name="TextBox 2">
          <a:extLst>
            <a:ext uri="{FF2B5EF4-FFF2-40B4-BE49-F238E27FC236}">
              <a16:creationId xmlns:a16="http://schemas.microsoft.com/office/drawing/2014/main" id="{00000000-0008-0000-0400-000022000000}"/>
            </a:ext>
          </a:extLst>
        </xdr:cNvPr>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5" name="TextBox 3">
          <a:extLst>
            <a:ext uri="{FF2B5EF4-FFF2-40B4-BE49-F238E27FC236}">
              <a16:creationId xmlns:a16="http://schemas.microsoft.com/office/drawing/2014/main" id="{00000000-0008-0000-0400-000023000000}"/>
            </a:ext>
          </a:extLst>
        </xdr:cNvPr>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6" name="TextBox 4">
          <a:extLst>
            <a:ext uri="{FF2B5EF4-FFF2-40B4-BE49-F238E27FC236}">
              <a16:creationId xmlns:a16="http://schemas.microsoft.com/office/drawing/2014/main" id="{00000000-0008-0000-0400-000024000000}"/>
            </a:ext>
          </a:extLst>
        </xdr:cNvPr>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7" name="TextBox 5">
          <a:extLst>
            <a:ext uri="{FF2B5EF4-FFF2-40B4-BE49-F238E27FC236}">
              <a16:creationId xmlns:a16="http://schemas.microsoft.com/office/drawing/2014/main" id="{00000000-0008-0000-0400-000025000000}"/>
            </a:ext>
          </a:extLst>
        </xdr:cNvPr>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129</xdr:row>
      <xdr:rowOff>0</xdr:rowOff>
    </xdr:from>
    <xdr:ext cx="184731" cy="264560"/>
    <xdr:sp macro="" textlink="">
      <xdr:nvSpPr>
        <xdr:cNvPr id="38" name="TextBox 6">
          <a:extLst>
            <a:ext uri="{FF2B5EF4-FFF2-40B4-BE49-F238E27FC236}">
              <a16:creationId xmlns:a16="http://schemas.microsoft.com/office/drawing/2014/main" id="{00000000-0008-0000-0400-000026000000}"/>
            </a:ext>
          </a:extLst>
        </xdr:cNvPr>
        <xdr:cNvSpPr txBox="1"/>
      </xdr:nvSpPr>
      <xdr:spPr>
        <a:xfrm>
          <a:off x="5518759"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tabSelected="1" zoomScale="120" zoomScaleNormal="120" zoomScaleSheetLayoutView="85" workbookViewId="0">
      <selection activeCell="F21" sqref="F21"/>
    </sheetView>
  </sheetViews>
  <sheetFormatPr defaultRowHeight="10.5"/>
  <cols>
    <col min="1" max="1" width="6.453125" style="1" bestFit="1" customWidth="1"/>
    <col min="2" max="2" width="36.26953125" style="1" bestFit="1" customWidth="1"/>
    <col min="3" max="3" width="17.26953125" style="1" bestFit="1" customWidth="1"/>
    <col min="4" max="4" width="19.81640625" style="4" customWidth="1"/>
    <col min="5" max="248" width="9.1796875" style="1"/>
    <col min="249" max="249" width="14.7265625" style="1" customWidth="1"/>
    <col min="250" max="250" width="50.7265625" style="1" customWidth="1"/>
    <col min="251" max="251" width="25.453125" style="1" customWidth="1"/>
    <col min="252" max="252" width="9.1796875" style="1"/>
    <col min="253" max="253" width="11.26953125" style="1" bestFit="1" customWidth="1"/>
    <col min="254" max="504" width="9.1796875" style="1"/>
    <col min="505" max="505" width="14.7265625" style="1" customWidth="1"/>
    <col min="506" max="506" width="50.7265625" style="1" customWidth="1"/>
    <col min="507" max="507" width="25.453125" style="1" customWidth="1"/>
    <col min="508" max="508" width="9.1796875" style="1"/>
    <col min="509" max="509" width="11.26953125" style="1" bestFit="1" customWidth="1"/>
    <col min="510" max="760" width="9.1796875" style="1"/>
    <col min="761" max="761" width="14.7265625" style="1" customWidth="1"/>
    <col min="762" max="762" width="50.7265625" style="1" customWidth="1"/>
    <col min="763" max="763" width="25.453125" style="1" customWidth="1"/>
    <col min="764" max="764" width="9.1796875" style="1"/>
    <col min="765" max="765" width="11.26953125" style="1" bestFit="1" customWidth="1"/>
    <col min="766" max="1016" width="9.1796875" style="1"/>
    <col min="1017" max="1017" width="14.7265625" style="1" customWidth="1"/>
    <col min="1018" max="1018" width="50.7265625" style="1" customWidth="1"/>
    <col min="1019" max="1019" width="25.453125" style="1" customWidth="1"/>
    <col min="1020" max="1020" width="9.1796875" style="1"/>
    <col min="1021" max="1021" width="11.26953125" style="1" bestFit="1" customWidth="1"/>
    <col min="1022" max="1272" width="9.1796875" style="1"/>
    <col min="1273" max="1273" width="14.7265625" style="1" customWidth="1"/>
    <col min="1274" max="1274" width="50.7265625" style="1" customWidth="1"/>
    <col min="1275" max="1275" width="25.453125" style="1" customWidth="1"/>
    <col min="1276" max="1276" width="9.1796875" style="1"/>
    <col min="1277" max="1277" width="11.26953125" style="1" bestFit="1" customWidth="1"/>
    <col min="1278" max="1528" width="9.1796875" style="1"/>
    <col min="1529" max="1529" width="14.7265625" style="1" customWidth="1"/>
    <col min="1530" max="1530" width="50.7265625" style="1" customWidth="1"/>
    <col min="1531" max="1531" width="25.453125" style="1" customWidth="1"/>
    <col min="1532" max="1532" width="9.1796875" style="1"/>
    <col min="1533" max="1533" width="11.26953125" style="1" bestFit="1" customWidth="1"/>
    <col min="1534" max="1784" width="9.1796875" style="1"/>
    <col min="1785" max="1785" width="14.7265625" style="1" customWidth="1"/>
    <col min="1786" max="1786" width="50.7265625" style="1" customWidth="1"/>
    <col min="1787" max="1787" width="25.453125" style="1" customWidth="1"/>
    <col min="1788" max="1788" width="9.1796875" style="1"/>
    <col min="1789" max="1789" width="11.26953125" style="1" bestFit="1" customWidth="1"/>
    <col min="1790" max="2040" width="9.1796875" style="1"/>
    <col min="2041" max="2041" width="14.7265625" style="1" customWidth="1"/>
    <col min="2042" max="2042" width="50.7265625" style="1" customWidth="1"/>
    <col min="2043" max="2043" width="25.453125" style="1" customWidth="1"/>
    <col min="2044" max="2044" width="9.1796875" style="1"/>
    <col min="2045" max="2045" width="11.26953125" style="1" bestFit="1" customWidth="1"/>
    <col min="2046" max="2296" width="9.1796875" style="1"/>
    <col min="2297" max="2297" width="14.7265625" style="1" customWidth="1"/>
    <col min="2298" max="2298" width="50.7265625" style="1" customWidth="1"/>
    <col min="2299" max="2299" width="25.453125" style="1" customWidth="1"/>
    <col min="2300" max="2300" width="9.1796875" style="1"/>
    <col min="2301" max="2301" width="11.26953125" style="1" bestFit="1" customWidth="1"/>
    <col min="2302" max="2552" width="9.1796875" style="1"/>
    <col min="2553" max="2553" width="14.7265625" style="1" customWidth="1"/>
    <col min="2554" max="2554" width="50.7265625" style="1" customWidth="1"/>
    <col min="2555" max="2555" width="25.453125" style="1" customWidth="1"/>
    <col min="2556" max="2556" width="9.1796875" style="1"/>
    <col min="2557" max="2557" width="11.26953125" style="1" bestFit="1" customWidth="1"/>
    <col min="2558" max="2808" width="9.1796875" style="1"/>
    <col min="2809" max="2809" width="14.7265625" style="1" customWidth="1"/>
    <col min="2810" max="2810" width="50.7265625" style="1" customWidth="1"/>
    <col min="2811" max="2811" width="25.453125" style="1" customWidth="1"/>
    <col min="2812" max="2812" width="9.1796875" style="1"/>
    <col min="2813" max="2813" width="11.26953125" style="1" bestFit="1" customWidth="1"/>
    <col min="2814" max="3064" width="9.1796875" style="1"/>
    <col min="3065" max="3065" width="14.7265625" style="1" customWidth="1"/>
    <col min="3066" max="3066" width="50.7265625" style="1" customWidth="1"/>
    <col min="3067" max="3067" width="25.453125" style="1" customWidth="1"/>
    <col min="3068" max="3068" width="9.1796875" style="1"/>
    <col min="3069" max="3069" width="11.26953125" style="1" bestFit="1" customWidth="1"/>
    <col min="3070" max="3320" width="9.1796875" style="1"/>
    <col min="3321" max="3321" width="14.7265625" style="1" customWidth="1"/>
    <col min="3322" max="3322" width="50.7265625" style="1" customWidth="1"/>
    <col min="3323" max="3323" width="25.453125" style="1" customWidth="1"/>
    <col min="3324" max="3324" width="9.1796875" style="1"/>
    <col min="3325" max="3325" width="11.26953125" style="1" bestFit="1" customWidth="1"/>
    <col min="3326" max="3576" width="9.1796875" style="1"/>
    <col min="3577" max="3577" width="14.7265625" style="1" customWidth="1"/>
    <col min="3578" max="3578" width="50.7265625" style="1" customWidth="1"/>
    <col min="3579" max="3579" width="25.453125" style="1" customWidth="1"/>
    <col min="3580" max="3580" width="9.1796875" style="1"/>
    <col min="3581" max="3581" width="11.26953125" style="1" bestFit="1" customWidth="1"/>
    <col min="3582" max="3832" width="9.1796875" style="1"/>
    <col min="3833" max="3833" width="14.7265625" style="1" customWidth="1"/>
    <col min="3834" max="3834" width="50.7265625" style="1" customWidth="1"/>
    <col min="3835" max="3835" width="25.453125" style="1" customWidth="1"/>
    <col min="3836" max="3836" width="9.1796875" style="1"/>
    <col min="3837" max="3837" width="11.26953125" style="1" bestFit="1" customWidth="1"/>
    <col min="3838" max="4088" width="9.1796875" style="1"/>
    <col min="4089" max="4089" width="14.7265625" style="1" customWidth="1"/>
    <col min="4090" max="4090" width="50.7265625" style="1" customWidth="1"/>
    <col min="4091" max="4091" width="25.453125" style="1" customWidth="1"/>
    <col min="4092" max="4092" width="9.1796875" style="1"/>
    <col min="4093" max="4093" width="11.26953125" style="1" bestFit="1" customWidth="1"/>
    <col min="4094" max="4344" width="9.1796875" style="1"/>
    <col min="4345" max="4345" width="14.7265625" style="1" customWidth="1"/>
    <col min="4346" max="4346" width="50.7265625" style="1" customWidth="1"/>
    <col min="4347" max="4347" width="25.453125" style="1" customWidth="1"/>
    <col min="4348" max="4348" width="9.1796875" style="1"/>
    <col min="4349" max="4349" width="11.26953125" style="1" bestFit="1" customWidth="1"/>
    <col min="4350" max="4600" width="9.1796875" style="1"/>
    <col min="4601" max="4601" width="14.7265625" style="1" customWidth="1"/>
    <col min="4602" max="4602" width="50.7265625" style="1" customWidth="1"/>
    <col min="4603" max="4603" width="25.453125" style="1" customWidth="1"/>
    <col min="4604" max="4604" width="9.1796875" style="1"/>
    <col min="4605" max="4605" width="11.26953125" style="1" bestFit="1" customWidth="1"/>
    <col min="4606" max="4856" width="9.1796875" style="1"/>
    <col min="4857" max="4857" width="14.7265625" style="1" customWidth="1"/>
    <col min="4858" max="4858" width="50.7265625" style="1" customWidth="1"/>
    <col min="4859" max="4859" width="25.453125" style="1" customWidth="1"/>
    <col min="4860" max="4860" width="9.1796875" style="1"/>
    <col min="4861" max="4861" width="11.26953125" style="1" bestFit="1" customWidth="1"/>
    <col min="4862" max="5112" width="9.1796875" style="1"/>
    <col min="5113" max="5113" width="14.7265625" style="1" customWidth="1"/>
    <col min="5114" max="5114" width="50.7265625" style="1" customWidth="1"/>
    <col min="5115" max="5115" width="25.453125" style="1" customWidth="1"/>
    <col min="5116" max="5116" width="9.1796875" style="1"/>
    <col min="5117" max="5117" width="11.26953125" style="1" bestFit="1" customWidth="1"/>
    <col min="5118" max="5368" width="9.1796875" style="1"/>
    <col min="5369" max="5369" width="14.7265625" style="1" customWidth="1"/>
    <col min="5370" max="5370" width="50.7265625" style="1" customWidth="1"/>
    <col min="5371" max="5371" width="25.453125" style="1" customWidth="1"/>
    <col min="5372" max="5372" width="9.1796875" style="1"/>
    <col min="5373" max="5373" width="11.26953125" style="1" bestFit="1" customWidth="1"/>
    <col min="5374" max="5624" width="9.1796875" style="1"/>
    <col min="5625" max="5625" width="14.7265625" style="1" customWidth="1"/>
    <col min="5626" max="5626" width="50.7265625" style="1" customWidth="1"/>
    <col min="5627" max="5627" width="25.453125" style="1" customWidth="1"/>
    <col min="5628" max="5628" width="9.1796875" style="1"/>
    <col min="5629" max="5629" width="11.26953125" style="1" bestFit="1" customWidth="1"/>
    <col min="5630" max="5880" width="9.1796875" style="1"/>
    <col min="5881" max="5881" width="14.7265625" style="1" customWidth="1"/>
    <col min="5882" max="5882" width="50.7265625" style="1" customWidth="1"/>
    <col min="5883" max="5883" width="25.453125" style="1" customWidth="1"/>
    <col min="5884" max="5884" width="9.1796875" style="1"/>
    <col min="5885" max="5885" width="11.26953125" style="1" bestFit="1" customWidth="1"/>
    <col min="5886" max="6136" width="9.1796875" style="1"/>
    <col min="6137" max="6137" width="14.7265625" style="1" customWidth="1"/>
    <col min="6138" max="6138" width="50.7265625" style="1" customWidth="1"/>
    <col min="6139" max="6139" width="25.453125" style="1" customWidth="1"/>
    <col min="6140" max="6140" width="9.1796875" style="1"/>
    <col min="6141" max="6141" width="11.26953125" style="1" bestFit="1" customWidth="1"/>
    <col min="6142" max="6392" width="9.1796875" style="1"/>
    <col min="6393" max="6393" width="14.7265625" style="1" customWidth="1"/>
    <col min="6394" max="6394" width="50.7265625" style="1" customWidth="1"/>
    <col min="6395" max="6395" width="25.453125" style="1" customWidth="1"/>
    <col min="6396" max="6396" width="9.1796875" style="1"/>
    <col min="6397" max="6397" width="11.26953125" style="1" bestFit="1" customWidth="1"/>
    <col min="6398" max="6648" width="9.1796875" style="1"/>
    <col min="6649" max="6649" width="14.7265625" style="1" customWidth="1"/>
    <col min="6650" max="6650" width="50.7265625" style="1" customWidth="1"/>
    <col min="6651" max="6651" width="25.453125" style="1" customWidth="1"/>
    <col min="6652" max="6652" width="9.1796875" style="1"/>
    <col min="6653" max="6653" width="11.26953125" style="1" bestFit="1" customWidth="1"/>
    <col min="6654" max="6904" width="9.1796875" style="1"/>
    <col min="6905" max="6905" width="14.7265625" style="1" customWidth="1"/>
    <col min="6906" max="6906" width="50.7265625" style="1" customWidth="1"/>
    <col min="6907" max="6907" width="25.453125" style="1" customWidth="1"/>
    <col min="6908" max="6908" width="9.1796875" style="1"/>
    <col min="6909" max="6909" width="11.26953125" style="1" bestFit="1" customWidth="1"/>
    <col min="6910" max="7160" width="9.1796875" style="1"/>
    <col min="7161" max="7161" width="14.7265625" style="1" customWidth="1"/>
    <col min="7162" max="7162" width="50.7265625" style="1" customWidth="1"/>
    <col min="7163" max="7163" width="25.453125" style="1" customWidth="1"/>
    <col min="7164" max="7164" width="9.1796875" style="1"/>
    <col min="7165" max="7165" width="11.26953125" style="1" bestFit="1" customWidth="1"/>
    <col min="7166" max="7416" width="9.1796875" style="1"/>
    <col min="7417" max="7417" width="14.7265625" style="1" customWidth="1"/>
    <col min="7418" max="7418" width="50.7265625" style="1" customWidth="1"/>
    <col min="7419" max="7419" width="25.453125" style="1" customWidth="1"/>
    <col min="7420" max="7420" width="9.1796875" style="1"/>
    <col min="7421" max="7421" width="11.26953125" style="1" bestFit="1" customWidth="1"/>
    <col min="7422" max="7672" width="9.1796875" style="1"/>
    <col min="7673" max="7673" width="14.7265625" style="1" customWidth="1"/>
    <col min="7674" max="7674" width="50.7265625" style="1" customWidth="1"/>
    <col min="7675" max="7675" width="25.453125" style="1" customWidth="1"/>
    <col min="7676" max="7676" width="9.1796875" style="1"/>
    <col min="7677" max="7677" width="11.26953125" style="1" bestFit="1" customWidth="1"/>
    <col min="7678" max="7928" width="9.1796875" style="1"/>
    <col min="7929" max="7929" width="14.7265625" style="1" customWidth="1"/>
    <col min="7930" max="7930" width="50.7265625" style="1" customWidth="1"/>
    <col min="7931" max="7931" width="25.453125" style="1" customWidth="1"/>
    <col min="7932" max="7932" width="9.1796875" style="1"/>
    <col min="7933" max="7933" width="11.26953125" style="1" bestFit="1" customWidth="1"/>
    <col min="7934" max="8184" width="9.1796875" style="1"/>
    <col min="8185" max="8185" width="14.7265625" style="1" customWidth="1"/>
    <col min="8186" max="8186" width="50.7265625" style="1" customWidth="1"/>
    <col min="8187" max="8187" width="25.453125" style="1" customWidth="1"/>
    <col min="8188" max="8188" width="9.1796875" style="1"/>
    <col min="8189" max="8189" width="11.26953125" style="1" bestFit="1" customWidth="1"/>
    <col min="8190" max="8440" width="9.1796875" style="1"/>
    <col min="8441" max="8441" width="14.7265625" style="1" customWidth="1"/>
    <col min="8442" max="8442" width="50.7265625" style="1" customWidth="1"/>
    <col min="8443" max="8443" width="25.453125" style="1" customWidth="1"/>
    <col min="8444" max="8444" width="9.1796875" style="1"/>
    <col min="8445" max="8445" width="11.26953125" style="1" bestFit="1" customWidth="1"/>
    <col min="8446" max="8696" width="9.1796875" style="1"/>
    <col min="8697" max="8697" width="14.7265625" style="1" customWidth="1"/>
    <col min="8698" max="8698" width="50.7265625" style="1" customWidth="1"/>
    <col min="8699" max="8699" width="25.453125" style="1" customWidth="1"/>
    <col min="8700" max="8700" width="9.1796875" style="1"/>
    <col min="8701" max="8701" width="11.26953125" style="1" bestFit="1" customWidth="1"/>
    <col min="8702" max="8952" width="9.1796875" style="1"/>
    <col min="8953" max="8953" width="14.7265625" style="1" customWidth="1"/>
    <col min="8954" max="8954" width="50.7265625" style="1" customWidth="1"/>
    <col min="8955" max="8955" width="25.453125" style="1" customWidth="1"/>
    <col min="8956" max="8956" width="9.1796875" style="1"/>
    <col min="8957" max="8957" width="11.26953125" style="1" bestFit="1" customWidth="1"/>
    <col min="8958" max="9208" width="9.1796875" style="1"/>
    <col min="9209" max="9209" width="14.7265625" style="1" customWidth="1"/>
    <col min="9210" max="9210" width="50.7265625" style="1" customWidth="1"/>
    <col min="9211" max="9211" width="25.453125" style="1" customWidth="1"/>
    <col min="9212" max="9212" width="9.1796875" style="1"/>
    <col min="9213" max="9213" width="11.26953125" style="1" bestFit="1" customWidth="1"/>
    <col min="9214" max="9464" width="9.1796875" style="1"/>
    <col min="9465" max="9465" width="14.7265625" style="1" customWidth="1"/>
    <col min="9466" max="9466" width="50.7265625" style="1" customWidth="1"/>
    <col min="9467" max="9467" width="25.453125" style="1" customWidth="1"/>
    <col min="9468" max="9468" width="9.1796875" style="1"/>
    <col min="9469" max="9469" width="11.26953125" style="1" bestFit="1" customWidth="1"/>
    <col min="9470" max="9720" width="9.1796875" style="1"/>
    <col min="9721" max="9721" width="14.7265625" style="1" customWidth="1"/>
    <col min="9722" max="9722" width="50.7265625" style="1" customWidth="1"/>
    <col min="9723" max="9723" width="25.453125" style="1" customWidth="1"/>
    <col min="9724" max="9724" width="9.1796875" style="1"/>
    <col min="9725" max="9725" width="11.26953125" style="1" bestFit="1" customWidth="1"/>
    <col min="9726" max="9976" width="9.1796875" style="1"/>
    <col min="9977" max="9977" width="14.7265625" style="1" customWidth="1"/>
    <col min="9978" max="9978" width="50.7265625" style="1" customWidth="1"/>
    <col min="9979" max="9979" width="25.453125" style="1" customWidth="1"/>
    <col min="9980" max="9980" width="9.1796875" style="1"/>
    <col min="9981" max="9981" width="11.26953125" style="1" bestFit="1" customWidth="1"/>
    <col min="9982" max="10232" width="9.1796875" style="1"/>
    <col min="10233" max="10233" width="14.7265625" style="1" customWidth="1"/>
    <col min="10234" max="10234" width="50.7265625" style="1" customWidth="1"/>
    <col min="10235" max="10235" width="25.453125" style="1" customWidth="1"/>
    <col min="10236" max="10236" width="9.1796875" style="1"/>
    <col min="10237" max="10237" width="11.26953125" style="1" bestFit="1" customWidth="1"/>
    <col min="10238" max="10488" width="9.1796875" style="1"/>
    <col min="10489" max="10489" width="14.7265625" style="1" customWidth="1"/>
    <col min="10490" max="10490" width="50.7265625" style="1" customWidth="1"/>
    <col min="10491" max="10491" width="25.453125" style="1" customWidth="1"/>
    <col min="10492" max="10492" width="9.1796875" style="1"/>
    <col min="10493" max="10493" width="11.26953125" style="1" bestFit="1" customWidth="1"/>
    <col min="10494" max="10744" width="9.1796875" style="1"/>
    <col min="10745" max="10745" width="14.7265625" style="1" customWidth="1"/>
    <col min="10746" max="10746" width="50.7265625" style="1" customWidth="1"/>
    <col min="10747" max="10747" width="25.453125" style="1" customWidth="1"/>
    <col min="10748" max="10748" width="9.1796875" style="1"/>
    <col min="10749" max="10749" width="11.26953125" style="1" bestFit="1" customWidth="1"/>
    <col min="10750" max="11000" width="9.1796875" style="1"/>
    <col min="11001" max="11001" width="14.7265625" style="1" customWidth="1"/>
    <col min="11002" max="11002" width="50.7265625" style="1" customWidth="1"/>
    <col min="11003" max="11003" width="25.453125" style="1" customWidth="1"/>
    <col min="11004" max="11004" width="9.1796875" style="1"/>
    <col min="11005" max="11005" width="11.26953125" style="1" bestFit="1" customWidth="1"/>
    <col min="11006" max="11256" width="9.1796875" style="1"/>
    <col min="11257" max="11257" width="14.7265625" style="1" customWidth="1"/>
    <col min="11258" max="11258" width="50.7265625" style="1" customWidth="1"/>
    <col min="11259" max="11259" width="25.453125" style="1" customWidth="1"/>
    <col min="11260" max="11260" width="9.1796875" style="1"/>
    <col min="11261" max="11261" width="11.26953125" style="1" bestFit="1" customWidth="1"/>
    <col min="11262" max="11512" width="9.1796875" style="1"/>
    <col min="11513" max="11513" width="14.7265625" style="1" customWidth="1"/>
    <col min="11514" max="11514" width="50.7265625" style="1" customWidth="1"/>
    <col min="11515" max="11515" width="25.453125" style="1" customWidth="1"/>
    <col min="11516" max="11516" width="9.1796875" style="1"/>
    <col min="11517" max="11517" width="11.26953125" style="1" bestFit="1" customWidth="1"/>
    <col min="11518" max="11768" width="9.1796875" style="1"/>
    <col min="11769" max="11769" width="14.7265625" style="1" customWidth="1"/>
    <col min="11770" max="11770" width="50.7265625" style="1" customWidth="1"/>
    <col min="11771" max="11771" width="25.453125" style="1" customWidth="1"/>
    <col min="11772" max="11772" width="9.1796875" style="1"/>
    <col min="11773" max="11773" width="11.26953125" style="1" bestFit="1" customWidth="1"/>
    <col min="11774" max="12024" width="9.1796875" style="1"/>
    <col min="12025" max="12025" width="14.7265625" style="1" customWidth="1"/>
    <col min="12026" max="12026" width="50.7265625" style="1" customWidth="1"/>
    <col min="12027" max="12027" width="25.453125" style="1" customWidth="1"/>
    <col min="12028" max="12028" width="9.1796875" style="1"/>
    <col min="12029" max="12029" width="11.26953125" style="1" bestFit="1" customWidth="1"/>
    <col min="12030" max="12280" width="9.1796875" style="1"/>
    <col min="12281" max="12281" width="14.7265625" style="1" customWidth="1"/>
    <col min="12282" max="12282" width="50.7265625" style="1" customWidth="1"/>
    <col min="12283" max="12283" width="25.453125" style="1" customWidth="1"/>
    <col min="12284" max="12284" width="9.1796875" style="1"/>
    <col min="12285" max="12285" width="11.26953125" style="1" bestFit="1" customWidth="1"/>
    <col min="12286" max="12536" width="9.1796875" style="1"/>
    <col min="12537" max="12537" width="14.7265625" style="1" customWidth="1"/>
    <col min="12538" max="12538" width="50.7265625" style="1" customWidth="1"/>
    <col min="12539" max="12539" width="25.453125" style="1" customWidth="1"/>
    <col min="12540" max="12540" width="9.1796875" style="1"/>
    <col min="12541" max="12541" width="11.26953125" style="1" bestFit="1" customWidth="1"/>
    <col min="12542" max="12792" width="9.1796875" style="1"/>
    <col min="12793" max="12793" width="14.7265625" style="1" customWidth="1"/>
    <col min="12794" max="12794" width="50.7265625" style="1" customWidth="1"/>
    <col min="12795" max="12795" width="25.453125" style="1" customWidth="1"/>
    <col min="12796" max="12796" width="9.1796875" style="1"/>
    <col min="12797" max="12797" width="11.26953125" style="1" bestFit="1" customWidth="1"/>
    <col min="12798" max="13048" width="9.1796875" style="1"/>
    <col min="13049" max="13049" width="14.7265625" style="1" customWidth="1"/>
    <col min="13050" max="13050" width="50.7265625" style="1" customWidth="1"/>
    <col min="13051" max="13051" width="25.453125" style="1" customWidth="1"/>
    <col min="13052" max="13052" width="9.1796875" style="1"/>
    <col min="13053" max="13053" width="11.26953125" style="1" bestFit="1" customWidth="1"/>
    <col min="13054" max="13304" width="9.1796875" style="1"/>
    <col min="13305" max="13305" width="14.7265625" style="1" customWidth="1"/>
    <col min="13306" max="13306" width="50.7265625" style="1" customWidth="1"/>
    <col min="13307" max="13307" width="25.453125" style="1" customWidth="1"/>
    <col min="13308" max="13308" width="9.1796875" style="1"/>
    <col min="13309" max="13309" width="11.26953125" style="1" bestFit="1" customWidth="1"/>
    <col min="13310" max="13560" width="9.1796875" style="1"/>
    <col min="13561" max="13561" width="14.7265625" style="1" customWidth="1"/>
    <col min="13562" max="13562" width="50.7265625" style="1" customWidth="1"/>
    <col min="13563" max="13563" width="25.453125" style="1" customWidth="1"/>
    <col min="13564" max="13564" width="9.1796875" style="1"/>
    <col min="13565" max="13565" width="11.26953125" style="1" bestFit="1" customWidth="1"/>
    <col min="13566" max="13816" width="9.1796875" style="1"/>
    <col min="13817" max="13817" width="14.7265625" style="1" customWidth="1"/>
    <col min="13818" max="13818" width="50.7265625" style="1" customWidth="1"/>
    <col min="13819" max="13819" width="25.453125" style="1" customWidth="1"/>
    <col min="13820" max="13820" width="9.1796875" style="1"/>
    <col min="13821" max="13821" width="11.26953125" style="1" bestFit="1" customWidth="1"/>
    <col min="13822" max="14072" width="9.1796875" style="1"/>
    <col min="14073" max="14073" width="14.7265625" style="1" customWidth="1"/>
    <col min="14074" max="14074" width="50.7265625" style="1" customWidth="1"/>
    <col min="14075" max="14075" width="25.453125" style="1" customWidth="1"/>
    <col min="14076" max="14076" width="9.1796875" style="1"/>
    <col min="14077" max="14077" width="11.26953125" style="1" bestFit="1" customWidth="1"/>
    <col min="14078" max="14328" width="9.1796875" style="1"/>
    <col min="14329" max="14329" width="14.7265625" style="1" customWidth="1"/>
    <col min="14330" max="14330" width="50.7265625" style="1" customWidth="1"/>
    <col min="14331" max="14331" width="25.453125" style="1" customWidth="1"/>
    <col min="14332" max="14332" width="9.1796875" style="1"/>
    <col min="14333" max="14333" width="11.26953125" style="1" bestFit="1" customWidth="1"/>
    <col min="14334" max="14584" width="9.1796875" style="1"/>
    <col min="14585" max="14585" width="14.7265625" style="1" customWidth="1"/>
    <col min="14586" max="14586" width="50.7265625" style="1" customWidth="1"/>
    <col min="14587" max="14587" width="25.453125" style="1" customWidth="1"/>
    <col min="14588" max="14588" width="9.1796875" style="1"/>
    <col min="14589" max="14589" width="11.26953125" style="1" bestFit="1" customWidth="1"/>
    <col min="14590" max="14840" width="9.1796875" style="1"/>
    <col min="14841" max="14841" width="14.7265625" style="1" customWidth="1"/>
    <col min="14842" max="14842" width="50.7265625" style="1" customWidth="1"/>
    <col min="14843" max="14843" width="25.453125" style="1" customWidth="1"/>
    <col min="14844" max="14844" width="9.1796875" style="1"/>
    <col min="14845" max="14845" width="11.26953125" style="1" bestFit="1" customWidth="1"/>
    <col min="14846" max="15096" width="9.1796875" style="1"/>
    <col min="15097" max="15097" width="14.7265625" style="1" customWidth="1"/>
    <col min="15098" max="15098" width="50.7265625" style="1" customWidth="1"/>
    <col min="15099" max="15099" width="25.453125" style="1" customWidth="1"/>
    <col min="15100" max="15100" width="9.1796875" style="1"/>
    <col min="15101" max="15101" width="11.26953125" style="1" bestFit="1" customWidth="1"/>
    <col min="15102" max="15352" width="9.1796875" style="1"/>
    <col min="15353" max="15353" width="14.7265625" style="1" customWidth="1"/>
    <col min="15354" max="15354" width="50.7265625" style="1" customWidth="1"/>
    <col min="15355" max="15355" width="25.453125" style="1" customWidth="1"/>
    <col min="15356" max="15356" width="9.1796875" style="1"/>
    <col min="15357" max="15357" width="11.26953125" style="1" bestFit="1" customWidth="1"/>
    <col min="15358" max="15608" width="9.1796875" style="1"/>
    <col min="15609" max="15609" width="14.7265625" style="1" customWidth="1"/>
    <col min="15610" max="15610" width="50.7265625" style="1" customWidth="1"/>
    <col min="15611" max="15611" width="25.453125" style="1" customWidth="1"/>
    <col min="15612" max="15612" width="9.1796875" style="1"/>
    <col min="15613" max="15613" width="11.26953125" style="1" bestFit="1" customWidth="1"/>
    <col min="15614" max="15864" width="9.1796875" style="1"/>
    <col min="15865" max="15865" width="14.7265625" style="1" customWidth="1"/>
    <col min="15866" max="15866" width="50.7265625" style="1" customWidth="1"/>
    <col min="15867" max="15867" width="25.453125" style="1" customWidth="1"/>
    <col min="15868" max="15868" width="9.1796875" style="1"/>
    <col min="15869" max="15869" width="11.26953125" style="1" bestFit="1" customWidth="1"/>
    <col min="15870" max="16120" width="9.1796875" style="1"/>
    <col min="16121" max="16121" width="14.7265625" style="1" customWidth="1"/>
    <col min="16122" max="16122" width="50.7265625" style="1" customWidth="1"/>
    <col min="16123" max="16123" width="25.453125" style="1" customWidth="1"/>
    <col min="16124" max="16124" width="9.1796875" style="1"/>
    <col min="16125" max="16125" width="11.26953125" style="1" bestFit="1" customWidth="1"/>
    <col min="16126" max="16384" width="9.1796875" style="1"/>
  </cols>
  <sheetData>
    <row r="1" spans="1:4">
      <c r="A1" s="379" t="s">
        <v>0</v>
      </c>
      <c r="B1" s="379"/>
      <c r="C1" s="379"/>
    </row>
    <row r="2" spans="1:4" ht="11.25" customHeight="1">
      <c r="A2" s="380"/>
      <c r="B2" s="380"/>
      <c r="C2" s="380"/>
    </row>
    <row r="3" spans="1:4">
      <c r="A3" s="167"/>
      <c r="B3" s="168" t="s">
        <v>451</v>
      </c>
      <c r="C3" s="293" t="s">
        <v>601</v>
      </c>
      <c r="D3" s="324" t="s">
        <v>654</v>
      </c>
    </row>
    <row r="4" spans="1:4" ht="11" thickBot="1">
      <c r="A4" s="165" t="s">
        <v>1</v>
      </c>
      <c r="B4" s="166" t="s">
        <v>2</v>
      </c>
      <c r="C4" s="294" t="s">
        <v>3</v>
      </c>
      <c r="D4" s="297" t="s">
        <v>658</v>
      </c>
    </row>
    <row r="5" spans="1:4">
      <c r="A5" s="164"/>
      <c r="B5" s="163"/>
      <c r="C5" s="295"/>
      <c r="D5" s="218"/>
    </row>
    <row r="6" spans="1:4">
      <c r="A6" s="169">
        <v>1</v>
      </c>
      <c r="B6" s="163" t="s">
        <v>4</v>
      </c>
      <c r="C6" s="296"/>
      <c r="D6" s="219"/>
    </row>
    <row r="7" spans="1:4">
      <c r="A7" s="170">
        <v>2</v>
      </c>
      <c r="B7" s="163" t="s">
        <v>5</v>
      </c>
      <c r="C7" s="296"/>
      <c r="D7" s="219"/>
    </row>
    <row r="8" spans="1:4">
      <c r="A8" s="170">
        <v>3</v>
      </c>
      <c r="B8" s="163" t="s">
        <v>6</v>
      </c>
      <c r="C8" s="296">
        <f>'C&amp;I BOQ '!H16</f>
        <v>613353</v>
      </c>
      <c r="D8" s="298">
        <f>'C&amp;I BOQ '!J16</f>
        <v>567126.99155399995</v>
      </c>
    </row>
    <row r="9" spans="1:4">
      <c r="A9" s="170">
        <v>4</v>
      </c>
      <c r="B9" s="163" t="s">
        <v>7</v>
      </c>
      <c r="C9" s="296">
        <f>'C&amp;I BOQ '!H27</f>
        <v>744150</v>
      </c>
      <c r="D9" s="298">
        <f>'C&amp;I BOQ '!J27</f>
        <v>589707.103</v>
      </c>
    </row>
    <row r="10" spans="1:4">
      <c r="A10" s="170">
        <v>5</v>
      </c>
      <c r="B10" s="163" t="s">
        <v>8</v>
      </c>
      <c r="C10" s="296">
        <f>'C&amp;I BOQ '!H39</f>
        <v>233201.3</v>
      </c>
      <c r="D10" s="298">
        <f>'C&amp;I BOQ '!J39</f>
        <v>210380</v>
      </c>
    </row>
    <row r="11" spans="1:4">
      <c r="A11" s="170">
        <v>6</v>
      </c>
      <c r="B11" s="163" t="s">
        <v>9</v>
      </c>
      <c r="C11" s="296">
        <f>'C&amp;I BOQ '!H60</f>
        <v>2389266</v>
      </c>
      <c r="D11" s="298">
        <f>'C&amp;I BOQ '!J60</f>
        <v>1359892.0730000001</v>
      </c>
    </row>
    <row r="12" spans="1:4">
      <c r="A12" s="170">
        <v>7</v>
      </c>
      <c r="B12" s="163" t="s">
        <v>10</v>
      </c>
      <c r="C12" s="296">
        <f>'C&amp;I BOQ '!H71</f>
        <v>778082</v>
      </c>
      <c r="D12" s="298">
        <f>'C&amp;I BOQ '!J71</f>
        <v>519843.56000000006</v>
      </c>
    </row>
    <row r="13" spans="1:4">
      <c r="A13" s="170">
        <v>8</v>
      </c>
      <c r="B13" s="163" t="s">
        <v>11</v>
      </c>
      <c r="C13" s="296">
        <f>'C&amp;I BOQ '!H99</f>
        <v>1485876</v>
      </c>
      <c r="D13" s="298">
        <f>'C&amp;I BOQ '!J99</f>
        <v>766925.3</v>
      </c>
    </row>
    <row r="14" spans="1:4">
      <c r="A14" s="170">
        <v>9</v>
      </c>
      <c r="B14" s="163" t="s">
        <v>12</v>
      </c>
      <c r="C14" s="296">
        <f>'C&amp;I BOQ '!H104</f>
        <v>59250</v>
      </c>
      <c r="D14" s="298">
        <f>'C&amp;I BOQ '!J104</f>
        <v>0</v>
      </c>
    </row>
    <row r="15" spans="1:4">
      <c r="A15" s="170">
        <v>10</v>
      </c>
      <c r="B15" s="163" t="s">
        <v>600</v>
      </c>
      <c r="C15" s="296">
        <f>'Plumbing Work BOQ '!G62</f>
        <v>590000</v>
      </c>
      <c r="D15" s="298">
        <f>'Plumbing Work BOQ '!I62</f>
        <v>483029.6</v>
      </c>
    </row>
    <row r="16" spans="1:4">
      <c r="A16" s="170">
        <v>11</v>
      </c>
      <c r="B16" s="163" t="s">
        <v>27</v>
      </c>
      <c r="C16" s="296">
        <f>ELECTRICAL!F203</f>
        <v>1662142</v>
      </c>
      <c r="D16" s="298">
        <f>ELECTRICAL!H203</f>
        <v>1014822</v>
      </c>
    </row>
    <row r="17" spans="1:9">
      <c r="A17" s="299">
        <v>12</v>
      </c>
      <c r="B17" s="300" t="s">
        <v>15</v>
      </c>
      <c r="C17" s="301">
        <f>HVAC!F132</f>
        <v>1370990</v>
      </c>
      <c r="D17" s="302">
        <f>HVAC!H132</f>
        <v>244188.125</v>
      </c>
    </row>
    <row r="18" spans="1:9">
      <c r="A18" s="303"/>
      <c r="B18" s="304" t="s">
        <v>13</v>
      </c>
      <c r="C18" s="305">
        <f>SUM(C6:C17)</f>
        <v>9926310.3000000007</v>
      </c>
      <c r="D18" s="305">
        <f>SUM(D6:D17)</f>
        <v>5755914.7525540004</v>
      </c>
    </row>
    <row r="19" spans="1:9">
      <c r="A19" s="303"/>
      <c r="B19" s="304" t="s">
        <v>849</v>
      </c>
      <c r="C19" s="305"/>
      <c r="D19" s="305">
        <f>D18*1.18</f>
        <v>6791979.4080137201</v>
      </c>
    </row>
    <row r="20" spans="1:9" s="370" customFormat="1">
      <c r="A20" s="368"/>
      <c r="B20" s="369"/>
      <c r="C20" s="323"/>
      <c r="D20" s="323"/>
    </row>
    <row r="21" spans="1:9">
      <c r="A21" s="292"/>
      <c r="B21" s="292" t="s">
        <v>657</v>
      </c>
      <c r="C21" s="292"/>
      <c r="D21" s="298">
        <v>4913523</v>
      </c>
    </row>
    <row r="22" spans="1:9">
      <c r="A22" s="320"/>
      <c r="B22" s="321" t="s">
        <v>656</v>
      </c>
      <c r="C22" s="321"/>
      <c r="D22" s="322">
        <f>D18-D21</f>
        <v>842391.75255400036</v>
      </c>
      <c r="I22" s="1">
        <f>99-12</f>
        <v>87</v>
      </c>
    </row>
    <row r="23" spans="1:9">
      <c r="A23" s="367"/>
      <c r="B23" s="381" t="s">
        <v>848</v>
      </c>
      <c r="C23" s="382"/>
      <c r="D23" s="383"/>
    </row>
    <row r="24" spans="1:9">
      <c r="A24" s="292"/>
      <c r="B24" s="292"/>
      <c r="C24" s="292"/>
      <c r="D24" s="298"/>
    </row>
    <row r="25" spans="1:9">
      <c r="A25" s="292"/>
      <c r="B25" s="292"/>
      <c r="C25" s="292"/>
      <c r="D25" s="298"/>
    </row>
    <row r="26" spans="1:9">
      <c r="A26" s="292"/>
      <c r="B26" s="292"/>
      <c r="C26" s="292"/>
      <c r="D26" s="218"/>
    </row>
    <row r="27" spans="1:9">
      <c r="A27" s="161"/>
      <c r="B27" s="161" t="s">
        <v>14</v>
      </c>
    </row>
    <row r="28" spans="1:9">
      <c r="A28" s="161"/>
      <c r="B28" s="161"/>
    </row>
    <row r="29" spans="1:9">
      <c r="A29" s="162"/>
      <c r="B29" s="161"/>
    </row>
    <row r="30" spans="1:9">
      <c r="A30" s="162">
        <v>2</v>
      </c>
      <c r="B30" s="161" t="s">
        <v>16</v>
      </c>
    </row>
    <row r="31" spans="1:9">
      <c r="A31" s="162">
        <v>3</v>
      </c>
      <c r="B31" s="161" t="s">
        <v>17</v>
      </c>
    </row>
    <row r="32" spans="1:9">
      <c r="A32" s="162">
        <v>4</v>
      </c>
      <c r="B32" s="161" t="s">
        <v>18</v>
      </c>
    </row>
    <row r="33" spans="1:2">
      <c r="A33" s="162">
        <v>5</v>
      </c>
      <c r="B33" s="161" t="s">
        <v>19</v>
      </c>
    </row>
    <row r="34" spans="1:2">
      <c r="A34" s="162">
        <v>6</v>
      </c>
      <c r="B34" s="161" t="s">
        <v>20</v>
      </c>
    </row>
    <row r="35" spans="1:2">
      <c r="A35" s="162">
        <v>7</v>
      </c>
      <c r="B35" s="161" t="s">
        <v>21</v>
      </c>
    </row>
    <row r="36" spans="1:2">
      <c r="A36" s="162">
        <v>8</v>
      </c>
      <c r="B36" s="161" t="s">
        <v>22</v>
      </c>
    </row>
    <row r="37" spans="1:2">
      <c r="A37" s="162">
        <v>9</v>
      </c>
      <c r="B37" s="161" t="s">
        <v>23</v>
      </c>
    </row>
    <row r="38" spans="1:2">
      <c r="A38" s="162">
        <v>10</v>
      </c>
      <c r="B38" s="161" t="s">
        <v>24</v>
      </c>
    </row>
    <row r="39" spans="1:2">
      <c r="A39" s="162">
        <v>11</v>
      </c>
      <c r="B39" s="161" t="s">
        <v>25</v>
      </c>
    </row>
    <row r="40" spans="1:2">
      <c r="A40" s="162">
        <v>12</v>
      </c>
      <c r="B40" s="161" t="s">
        <v>26</v>
      </c>
    </row>
    <row r="41" spans="1:2">
      <c r="A41" s="162">
        <v>14</v>
      </c>
      <c r="B41" s="161" t="s">
        <v>28</v>
      </c>
    </row>
  </sheetData>
  <mergeCells count="3">
    <mergeCell ref="A1:C1"/>
    <mergeCell ref="A2:C2"/>
    <mergeCell ref="B23:D23"/>
  </mergeCells>
  <pageMargins left="0.7" right="0.7" top="0.75" bottom="0.75" header="0.3" footer="0.3"/>
  <pageSetup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38"/>
  <sheetViews>
    <sheetView workbookViewId="0">
      <selection activeCell="M28" sqref="M28"/>
    </sheetView>
  </sheetViews>
  <sheetFormatPr defaultColWidth="8.81640625" defaultRowHeight="14.5"/>
  <cols>
    <col min="1" max="2" width="8.81640625" style="325"/>
    <col min="3" max="3" width="6.453125" style="325" bestFit="1" customWidth="1"/>
    <col min="4" max="4" width="28.7265625" style="325" customWidth="1"/>
    <col min="5" max="5" width="5.54296875" style="325" bestFit="1" customWidth="1"/>
    <col min="6" max="6" width="4" style="325" bestFit="1" customWidth="1"/>
    <col min="7" max="7" width="8.453125" style="325" bestFit="1" customWidth="1"/>
    <col min="8" max="8" width="9.81640625" style="325" bestFit="1" customWidth="1"/>
    <col min="9" max="9" width="8.1796875" style="325" bestFit="1" customWidth="1"/>
    <col min="10" max="10" width="10.7265625" style="325" bestFit="1" customWidth="1"/>
    <col min="11" max="11" width="30.453125" style="325" bestFit="1" customWidth="1"/>
    <col min="12" max="16384" width="8.81640625" style="325"/>
  </cols>
  <sheetData>
    <row r="3" spans="3:11" ht="15.5">
      <c r="C3" s="330" t="s">
        <v>659</v>
      </c>
      <c r="D3" s="330" t="s">
        <v>660</v>
      </c>
      <c r="E3" s="330" t="s">
        <v>32</v>
      </c>
      <c r="F3" s="330" t="s">
        <v>661</v>
      </c>
      <c r="G3" s="330" t="s">
        <v>662</v>
      </c>
      <c r="H3" s="330" t="s">
        <v>663</v>
      </c>
      <c r="I3" s="330" t="s">
        <v>664</v>
      </c>
      <c r="J3" s="330" t="s">
        <v>665</v>
      </c>
      <c r="K3" s="330" t="s">
        <v>666</v>
      </c>
    </row>
    <row r="4" spans="3:11" ht="34.15" customHeight="1">
      <c r="C4" s="326">
        <v>1</v>
      </c>
      <c r="D4" s="332" t="s">
        <v>685</v>
      </c>
      <c r="E4" s="326" t="s">
        <v>39</v>
      </c>
      <c r="F4" s="326">
        <v>1</v>
      </c>
      <c r="G4" s="326">
        <v>780</v>
      </c>
      <c r="H4" s="326"/>
      <c r="I4" s="326">
        <v>2400</v>
      </c>
      <c r="J4" s="336">
        <f>PRODUCT(F4:I4)/10^6</f>
        <v>1.8720000000000001</v>
      </c>
      <c r="K4" s="326"/>
    </row>
    <row r="5" spans="3:11">
      <c r="C5" s="326"/>
      <c r="D5" s="326"/>
      <c r="E5" s="326"/>
      <c r="F5" s="326">
        <v>1</v>
      </c>
      <c r="G5" s="326">
        <v>4500</v>
      </c>
      <c r="H5" s="326"/>
      <c r="I5" s="326">
        <v>2400</v>
      </c>
      <c r="J5" s="336">
        <f t="shared" ref="J5:J24" si="0">PRODUCT(F5:I5)/10^6</f>
        <v>10.8</v>
      </c>
      <c r="K5" s="326"/>
    </row>
    <row r="6" spans="3:11">
      <c r="C6" s="326"/>
      <c r="D6" s="326"/>
      <c r="E6" s="326"/>
      <c r="F6" s="326">
        <v>1</v>
      </c>
      <c r="G6" s="326">
        <v>4030</v>
      </c>
      <c r="H6" s="326"/>
      <c r="I6" s="326">
        <v>2400</v>
      </c>
      <c r="J6" s="336">
        <f t="shared" si="0"/>
        <v>9.6720000000000006</v>
      </c>
      <c r="K6" s="326"/>
    </row>
    <row r="7" spans="3:11">
      <c r="C7" s="326"/>
      <c r="D7" s="326"/>
      <c r="E7" s="326"/>
      <c r="F7" s="326">
        <v>1</v>
      </c>
      <c r="G7" s="326">
        <v>1100</v>
      </c>
      <c r="H7" s="326"/>
      <c r="I7" s="326">
        <v>2400</v>
      </c>
      <c r="J7" s="336">
        <f t="shared" si="0"/>
        <v>2.64</v>
      </c>
      <c r="K7" s="326"/>
    </row>
    <row r="8" spans="3:11">
      <c r="C8" s="326"/>
      <c r="D8" s="326"/>
      <c r="E8" s="326"/>
      <c r="F8" s="326">
        <v>1</v>
      </c>
      <c r="G8" s="326">
        <v>1410</v>
      </c>
      <c r="H8" s="326"/>
      <c r="I8" s="326">
        <v>2400</v>
      </c>
      <c r="J8" s="336">
        <f t="shared" si="0"/>
        <v>3.3839999999999999</v>
      </c>
      <c r="K8" s="326"/>
    </row>
    <row r="9" spans="3:11">
      <c r="C9" s="326"/>
      <c r="D9" s="326"/>
      <c r="E9" s="326"/>
      <c r="F9" s="326">
        <v>1</v>
      </c>
      <c r="G9" s="326">
        <v>4000</v>
      </c>
      <c r="H9" s="326"/>
      <c r="I9" s="326">
        <v>2400</v>
      </c>
      <c r="J9" s="336">
        <f t="shared" si="0"/>
        <v>9.6</v>
      </c>
      <c r="K9" s="326"/>
    </row>
    <row r="10" spans="3:11">
      <c r="C10" s="326"/>
      <c r="D10" s="326"/>
      <c r="E10" s="326"/>
      <c r="F10" s="326">
        <v>1</v>
      </c>
      <c r="G10" s="326">
        <v>2900</v>
      </c>
      <c r="H10" s="326"/>
      <c r="I10" s="326">
        <v>2400</v>
      </c>
      <c r="J10" s="336">
        <f t="shared" si="0"/>
        <v>6.96</v>
      </c>
      <c r="K10" s="326"/>
    </row>
    <row r="11" spans="3:11">
      <c r="C11" s="326"/>
      <c r="D11" s="326"/>
      <c r="E11" s="326"/>
      <c r="F11" s="326">
        <v>1</v>
      </c>
      <c r="G11" s="326">
        <v>1960</v>
      </c>
      <c r="H11" s="326"/>
      <c r="I11" s="326">
        <v>2400</v>
      </c>
      <c r="J11" s="336">
        <f t="shared" si="0"/>
        <v>4.7039999999999997</v>
      </c>
      <c r="K11" s="326"/>
    </row>
    <row r="12" spans="3:11">
      <c r="C12" s="326"/>
      <c r="D12" s="326"/>
      <c r="E12" s="326"/>
      <c r="F12" s="326">
        <v>1</v>
      </c>
      <c r="G12" s="326">
        <v>1070</v>
      </c>
      <c r="H12" s="326"/>
      <c r="I12" s="326">
        <v>2400</v>
      </c>
      <c r="J12" s="336">
        <f t="shared" si="0"/>
        <v>2.5680000000000001</v>
      </c>
      <c r="K12" s="326"/>
    </row>
    <row r="13" spans="3:11">
      <c r="C13" s="326"/>
      <c r="D13" s="326"/>
      <c r="E13" s="326"/>
      <c r="F13" s="326"/>
      <c r="G13" s="326"/>
      <c r="H13" s="326"/>
      <c r="I13" s="326"/>
      <c r="J13" s="337">
        <f>SUM(J4:J12)</f>
        <v>52.2</v>
      </c>
      <c r="K13" s="326"/>
    </row>
    <row r="14" spans="3:11">
      <c r="C14" s="326"/>
      <c r="D14" s="326"/>
      <c r="E14" s="326"/>
      <c r="F14" s="326"/>
      <c r="G14" s="326"/>
      <c r="H14" s="326"/>
      <c r="I14" s="326"/>
      <c r="J14" s="326"/>
      <c r="K14" s="326"/>
    </row>
    <row r="15" spans="3:11" ht="29">
      <c r="C15" s="326">
        <v>2</v>
      </c>
      <c r="D15" s="332" t="s">
        <v>686</v>
      </c>
      <c r="E15" s="326" t="s">
        <v>39</v>
      </c>
      <c r="F15" s="326">
        <v>1</v>
      </c>
      <c r="G15" s="326">
        <v>2630</v>
      </c>
      <c r="H15" s="326">
        <v>2100</v>
      </c>
      <c r="I15" s="326"/>
      <c r="J15" s="336">
        <f t="shared" si="0"/>
        <v>5.5229999999999997</v>
      </c>
      <c r="K15" s="326" t="s">
        <v>667</v>
      </c>
    </row>
    <row r="16" spans="3:11">
      <c r="C16" s="326"/>
      <c r="D16" s="326"/>
      <c r="E16" s="326"/>
      <c r="F16" s="326">
        <v>1</v>
      </c>
      <c r="G16" s="326">
        <v>1940</v>
      </c>
      <c r="H16" s="326">
        <v>1070</v>
      </c>
      <c r="I16" s="326"/>
      <c r="J16" s="336">
        <f t="shared" si="0"/>
        <v>2.0758000000000001</v>
      </c>
      <c r="K16" s="326" t="s">
        <v>668</v>
      </c>
    </row>
    <row r="17" spans="3:11">
      <c r="C17" s="326"/>
      <c r="D17" s="326"/>
      <c r="E17" s="326"/>
      <c r="F17" s="326">
        <v>1</v>
      </c>
      <c r="G17" s="326">
        <v>6780</v>
      </c>
      <c r="H17" s="326">
        <v>1960</v>
      </c>
      <c r="I17" s="326"/>
      <c r="J17" s="336">
        <f t="shared" si="0"/>
        <v>13.2888</v>
      </c>
      <c r="K17" s="326" t="s">
        <v>669</v>
      </c>
    </row>
    <row r="18" spans="3:11">
      <c r="C18" s="326"/>
      <c r="D18" s="326"/>
      <c r="E18" s="326"/>
      <c r="F18" s="326">
        <v>1</v>
      </c>
      <c r="G18" s="326">
        <v>7900</v>
      </c>
      <c r="H18" s="326">
        <v>2110</v>
      </c>
      <c r="I18" s="326"/>
      <c r="J18" s="336">
        <f t="shared" si="0"/>
        <v>16.669</v>
      </c>
      <c r="K18" s="326" t="s">
        <v>669</v>
      </c>
    </row>
    <row r="19" spans="3:11">
      <c r="C19" s="326"/>
      <c r="D19" s="326"/>
      <c r="E19" s="326"/>
      <c r="F19" s="326">
        <v>1</v>
      </c>
      <c r="G19" s="326">
        <v>1050</v>
      </c>
      <c r="H19" s="326">
        <v>500</v>
      </c>
      <c r="I19" s="326"/>
      <c r="J19" s="336">
        <f t="shared" si="0"/>
        <v>0.52500000000000002</v>
      </c>
      <c r="K19" s="326"/>
    </row>
    <row r="20" spans="3:11">
      <c r="C20" s="326"/>
      <c r="D20" s="326"/>
      <c r="E20" s="326"/>
      <c r="F20" s="326">
        <v>1</v>
      </c>
      <c r="G20" s="326">
        <v>1330</v>
      </c>
      <c r="H20" s="326">
        <v>1570</v>
      </c>
      <c r="I20" s="326"/>
      <c r="J20" s="336">
        <f t="shared" si="0"/>
        <v>2.0880999999999998</v>
      </c>
      <c r="K20" s="326"/>
    </row>
    <row r="21" spans="3:11">
      <c r="C21" s="326"/>
      <c r="D21" s="326"/>
      <c r="E21" s="326"/>
      <c r="F21" s="326">
        <v>1</v>
      </c>
      <c r="G21" s="326">
        <v>1660</v>
      </c>
      <c r="H21" s="326">
        <v>1180</v>
      </c>
      <c r="I21" s="326"/>
      <c r="J21" s="336">
        <f t="shared" si="0"/>
        <v>1.9588000000000001</v>
      </c>
      <c r="K21" s="326"/>
    </row>
    <row r="22" spans="3:11">
      <c r="C22" s="326"/>
      <c r="D22" s="326"/>
      <c r="E22" s="326"/>
      <c r="F22" s="326">
        <v>1</v>
      </c>
      <c r="G22" s="326">
        <v>1720</v>
      </c>
      <c r="H22" s="326">
        <v>1190</v>
      </c>
      <c r="I22" s="326"/>
      <c r="J22" s="336">
        <f t="shared" si="0"/>
        <v>2.0468000000000002</v>
      </c>
      <c r="K22" s="326"/>
    </row>
    <row r="23" spans="3:11" ht="29">
      <c r="C23" s="326"/>
      <c r="D23" s="326"/>
      <c r="E23" s="326"/>
      <c r="F23" s="326">
        <v>1</v>
      </c>
      <c r="G23" s="326"/>
      <c r="H23" s="326"/>
      <c r="I23" s="326"/>
      <c r="J23" s="336">
        <v>2</v>
      </c>
      <c r="K23" s="333" t="s">
        <v>688</v>
      </c>
    </row>
    <row r="24" spans="3:11">
      <c r="C24" s="326"/>
      <c r="D24" s="326"/>
      <c r="E24" s="326"/>
      <c r="F24" s="326">
        <v>1</v>
      </c>
      <c r="G24" s="326">
        <v>1700</v>
      </c>
      <c r="H24" s="326">
        <v>1200</v>
      </c>
      <c r="I24" s="326"/>
      <c r="J24" s="336">
        <f t="shared" si="0"/>
        <v>2.04</v>
      </c>
      <c r="K24" s="326" t="s">
        <v>687</v>
      </c>
    </row>
    <row r="25" spans="3:11">
      <c r="C25" s="326"/>
      <c r="D25" s="326"/>
      <c r="E25" s="326"/>
      <c r="F25" s="326"/>
      <c r="G25" s="326"/>
      <c r="H25" s="326"/>
      <c r="I25" s="326"/>
      <c r="J25" s="337">
        <f>SUM(J15:J24)</f>
        <v>48.215299999999999</v>
      </c>
      <c r="K25" s="326"/>
    </row>
    <row r="26" spans="3:11">
      <c r="C26" s="326"/>
      <c r="D26" s="326"/>
      <c r="E26" s="326"/>
      <c r="F26" s="326"/>
      <c r="G26" s="326"/>
      <c r="H26" s="326"/>
      <c r="I26" s="326"/>
      <c r="J26" s="326"/>
      <c r="K26" s="326"/>
    </row>
    <row r="27" spans="3:11" ht="29">
      <c r="C27" s="326">
        <v>3</v>
      </c>
      <c r="D27" s="332" t="s">
        <v>689</v>
      </c>
      <c r="E27" s="326" t="s">
        <v>39</v>
      </c>
      <c r="F27" s="326">
        <v>1</v>
      </c>
      <c r="G27" s="326">
        <v>9080</v>
      </c>
      <c r="H27" s="326">
        <v>5210</v>
      </c>
      <c r="I27" s="326"/>
      <c r="J27" s="336">
        <f>PRODUCT(F27:I27)/10^6</f>
        <v>47.306800000000003</v>
      </c>
      <c r="K27" s="326" t="s">
        <v>690</v>
      </c>
    </row>
    <row r="28" spans="3:11">
      <c r="C28" s="326"/>
      <c r="D28" s="326"/>
      <c r="E28" s="326"/>
      <c r="F28" s="326">
        <v>1</v>
      </c>
      <c r="G28" s="326">
        <v>5900</v>
      </c>
      <c r="H28" s="326">
        <v>3450</v>
      </c>
      <c r="I28" s="326"/>
      <c r="J28" s="336">
        <f t="shared" ref="J28:J37" si="1">PRODUCT(F28:I28)/10^6</f>
        <v>20.355</v>
      </c>
      <c r="K28" s="326" t="s">
        <v>691</v>
      </c>
    </row>
    <row r="29" spans="3:11">
      <c r="C29" s="326"/>
      <c r="D29" s="326"/>
      <c r="E29" s="326"/>
      <c r="F29" s="326">
        <v>1</v>
      </c>
      <c r="G29" s="326">
        <v>4130</v>
      </c>
      <c r="H29" s="326">
        <v>1540</v>
      </c>
      <c r="I29" s="326"/>
      <c r="J29" s="336">
        <f t="shared" si="1"/>
        <v>6.3601999999999999</v>
      </c>
      <c r="K29" s="326" t="s">
        <v>692</v>
      </c>
    </row>
    <row r="30" spans="3:11">
      <c r="C30" s="326"/>
      <c r="D30" s="326"/>
      <c r="E30" s="326"/>
      <c r="F30" s="326">
        <v>1</v>
      </c>
      <c r="G30" s="326">
        <v>4610</v>
      </c>
      <c r="H30" s="326">
        <v>3130</v>
      </c>
      <c r="I30" s="326"/>
      <c r="J30" s="336">
        <f t="shared" si="1"/>
        <v>14.4293</v>
      </c>
      <c r="K30" s="326" t="s">
        <v>693</v>
      </c>
    </row>
    <row r="31" spans="3:11">
      <c r="C31" s="326"/>
      <c r="D31" s="326"/>
      <c r="E31" s="326"/>
      <c r="F31" s="326">
        <v>1</v>
      </c>
      <c r="G31" s="326">
        <v>1100</v>
      </c>
      <c r="H31" s="326">
        <v>1000</v>
      </c>
      <c r="I31" s="326"/>
      <c r="J31" s="336">
        <f t="shared" si="1"/>
        <v>1.1000000000000001</v>
      </c>
      <c r="K31" s="326" t="s">
        <v>681</v>
      </c>
    </row>
    <row r="32" spans="3:11">
      <c r="C32" s="326"/>
      <c r="D32" s="326"/>
      <c r="E32" s="326"/>
      <c r="F32" s="326">
        <v>1</v>
      </c>
      <c r="G32" s="326">
        <v>3015</v>
      </c>
      <c r="H32" s="326">
        <v>2140</v>
      </c>
      <c r="I32" s="326"/>
      <c r="J32" s="336">
        <f t="shared" si="1"/>
        <v>6.4520999999999997</v>
      </c>
      <c r="K32" s="326" t="s">
        <v>671</v>
      </c>
    </row>
    <row r="33" spans="3:11">
      <c r="C33" s="326"/>
      <c r="D33" s="326"/>
      <c r="E33" s="326"/>
      <c r="F33" s="326">
        <v>1</v>
      </c>
      <c r="G33" s="326">
        <v>6000</v>
      </c>
      <c r="H33" s="326">
        <v>2400</v>
      </c>
      <c r="I33" s="326"/>
      <c r="J33" s="336">
        <f t="shared" si="1"/>
        <v>14.4</v>
      </c>
      <c r="K33" s="326" t="s">
        <v>671</v>
      </c>
    </row>
    <row r="34" spans="3:11">
      <c r="C34" s="326"/>
      <c r="D34" s="326"/>
      <c r="E34" s="326"/>
      <c r="F34" s="326">
        <v>1</v>
      </c>
      <c r="G34" s="326">
        <v>6010</v>
      </c>
      <c r="H34" s="326">
        <v>3770</v>
      </c>
      <c r="I34" s="326"/>
      <c r="J34" s="336">
        <f t="shared" si="1"/>
        <v>22.657699999999998</v>
      </c>
      <c r="K34" s="326" t="s">
        <v>694</v>
      </c>
    </row>
    <row r="35" spans="3:11">
      <c r="C35" s="326"/>
      <c r="D35" s="326"/>
      <c r="E35" s="326"/>
      <c r="F35" s="326">
        <v>1</v>
      </c>
      <c r="G35" s="326">
        <v>2240</v>
      </c>
      <c r="H35" s="326">
        <v>1300</v>
      </c>
      <c r="I35" s="326"/>
      <c r="J35" s="336">
        <f t="shared" si="1"/>
        <v>2.9119999999999999</v>
      </c>
      <c r="K35" s="326" t="s">
        <v>694</v>
      </c>
    </row>
    <row r="36" spans="3:11">
      <c r="C36" s="326"/>
      <c r="D36" s="326"/>
      <c r="E36" s="326"/>
      <c r="F36" s="326">
        <v>1</v>
      </c>
      <c r="G36" s="326">
        <v>1550</v>
      </c>
      <c r="H36" s="326">
        <v>1550</v>
      </c>
      <c r="I36" s="326"/>
      <c r="J36" s="336">
        <f t="shared" si="1"/>
        <v>2.4024999999999999</v>
      </c>
      <c r="K36" s="326" t="s">
        <v>694</v>
      </c>
    </row>
    <row r="37" spans="3:11">
      <c r="C37" s="326"/>
      <c r="D37" s="326"/>
      <c r="E37" s="326"/>
      <c r="F37" s="326">
        <v>1</v>
      </c>
      <c r="G37" s="326">
        <v>1700</v>
      </c>
      <c r="H37" s="326">
        <v>1200</v>
      </c>
      <c r="I37" s="326"/>
      <c r="J37" s="336">
        <f t="shared" si="1"/>
        <v>2.04</v>
      </c>
      <c r="K37" s="326" t="s">
        <v>694</v>
      </c>
    </row>
    <row r="38" spans="3:11">
      <c r="C38" s="326"/>
      <c r="D38" s="326"/>
      <c r="E38" s="326"/>
      <c r="F38" s="326"/>
      <c r="G38" s="326"/>
      <c r="H38" s="326"/>
      <c r="I38" s="326"/>
      <c r="J38" s="337">
        <f>SUM(J27:J37)</f>
        <v>140.41560000000001</v>
      </c>
      <c r="K38" s="32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topLeftCell="A61" zoomScale="120" zoomScaleNormal="120" workbookViewId="0">
      <selection activeCell="I71" sqref="I71"/>
    </sheetView>
  </sheetViews>
  <sheetFormatPr defaultRowHeight="10.5"/>
  <cols>
    <col min="1" max="1" width="5.81640625" style="1" bestFit="1" customWidth="1"/>
    <col min="2" max="2" width="58.1796875" style="1" customWidth="1"/>
    <col min="3" max="3" width="49.81640625" style="1" bestFit="1" customWidth="1"/>
    <col min="4" max="256" width="9.1796875" style="1"/>
    <col min="257" max="257" width="6.81640625" style="1" bestFit="1" customWidth="1"/>
    <col min="258" max="258" width="79" style="1" customWidth="1"/>
    <col min="259" max="259" width="59.7265625" style="1" bestFit="1" customWidth="1"/>
    <col min="260" max="512" width="9.1796875" style="1"/>
    <col min="513" max="513" width="6.81640625" style="1" bestFit="1" customWidth="1"/>
    <col min="514" max="514" width="79" style="1" customWidth="1"/>
    <col min="515" max="515" width="59.7265625" style="1" bestFit="1" customWidth="1"/>
    <col min="516" max="768" width="9.1796875" style="1"/>
    <col min="769" max="769" width="6.81640625" style="1" bestFit="1" customWidth="1"/>
    <col min="770" max="770" width="79" style="1" customWidth="1"/>
    <col min="771" max="771" width="59.7265625" style="1" bestFit="1" customWidth="1"/>
    <col min="772" max="1024" width="9.1796875" style="1"/>
    <col min="1025" max="1025" width="6.81640625" style="1" bestFit="1" customWidth="1"/>
    <col min="1026" max="1026" width="79" style="1" customWidth="1"/>
    <col min="1027" max="1027" width="59.7265625" style="1" bestFit="1" customWidth="1"/>
    <col min="1028" max="1280" width="9.1796875" style="1"/>
    <col min="1281" max="1281" width="6.81640625" style="1" bestFit="1" customWidth="1"/>
    <col min="1282" max="1282" width="79" style="1" customWidth="1"/>
    <col min="1283" max="1283" width="59.7265625" style="1" bestFit="1" customWidth="1"/>
    <col min="1284" max="1536" width="9.1796875" style="1"/>
    <col min="1537" max="1537" width="6.81640625" style="1" bestFit="1" customWidth="1"/>
    <col min="1538" max="1538" width="79" style="1" customWidth="1"/>
    <col min="1539" max="1539" width="59.7265625" style="1" bestFit="1" customWidth="1"/>
    <col min="1540" max="1792" width="9.1796875" style="1"/>
    <col min="1793" max="1793" width="6.81640625" style="1" bestFit="1" customWidth="1"/>
    <col min="1794" max="1794" width="79" style="1" customWidth="1"/>
    <col min="1795" max="1795" width="59.7265625" style="1" bestFit="1" customWidth="1"/>
    <col min="1796" max="2048" width="9.1796875" style="1"/>
    <col min="2049" max="2049" width="6.81640625" style="1" bestFit="1" customWidth="1"/>
    <col min="2050" max="2050" width="79" style="1" customWidth="1"/>
    <col min="2051" max="2051" width="59.7265625" style="1" bestFit="1" customWidth="1"/>
    <col min="2052" max="2304" width="9.1796875" style="1"/>
    <col min="2305" max="2305" width="6.81640625" style="1" bestFit="1" customWidth="1"/>
    <col min="2306" max="2306" width="79" style="1" customWidth="1"/>
    <col min="2307" max="2307" width="59.7265625" style="1" bestFit="1" customWidth="1"/>
    <col min="2308" max="2560" width="9.1796875" style="1"/>
    <col min="2561" max="2561" width="6.81640625" style="1" bestFit="1" customWidth="1"/>
    <col min="2562" max="2562" width="79" style="1" customWidth="1"/>
    <col min="2563" max="2563" width="59.7265625" style="1" bestFit="1" customWidth="1"/>
    <col min="2564" max="2816" width="9.1796875" style="1"/>
    <col min="2817" max="2817" width="6.81640625" style="1" bestFit="1" customWidth="1"/>
    <col min="2818" max="2818" width="79" style="1" customWidth="1"/>
    <col min="2819" max="2819" width="59.7265625" style="1" bestFit="1" customWidth="1"/>
    <col min="2820" max="3072" width="9.1796875" style="1"/>
    <col min="3073" max="3073" width="6.81640625" style="1" bestFit="1" customWidth="1"/>
    <col min="3074" max="3074" width="79" style="1" customWidth="1"/>
    <col min="3075" max="3075" width="59.7265625" style="1" bestFit="1" customWidth="1"/>
    <col min="3076" max="3328" width="9.1796875" style="1"/>
    <col min="3329" max="3329" width="6.81640625" style="1" bestFit="1" customWidth="1"/>
    <col min="3330" max="3330" width="79" style="1" customWidth="1"/>
    <col min="3331" max="3331" width="59.7265625" style="1" bestFit="1" customWidth="1"/>
    <col min="3332" max="3584" width="9.1796875" style="1"/>
    <col min="3585" max="3585" width="6.81640625" style="1" bestFit="1" customWidth="1"/>
    <col min="3586" max="3586" width="79" style="1" customWidth="1"/>
    <col min="3587" max="3587" width="59.7265625" style="1" bestFit="1" customWidth="1"/>
    <col min="3588" max="3840" width="9.1796875" style="1"/>
    <col min="3841" max="3841" width="6.81640625" style="1" bestFit="1" customWidth="1"/>
    <col min="3842" max="3842" width="79" style="1" customWidth="1"/>
    <col min="3843" max="3843" width="59.7265625" style="1" bestFit="1" customWidth="1"/>
    <col min="3844" max="4096" width="9.1796875" style="1"/>
    <col min="4097" max="4097" width="6.81640625" style="1" bestFit="1" customWidth="1"/>
    <col min="4098" max="4098" width="79" style="1" customWidth="1"/>
    <col min="4099" max="4099" width="59.7265625" style="1" bestFit="1" customWidth="1"/>
    <col min="4100" max="4352" width="9.1796875" style="1"/>
    <col min="4353" max="4353" width="6.81640625" style="1" bestFit="1" customWidth="1"/>
    <col min="4354" max="4354" width="79" style="1" customWidth="1"/>
    <col min="4355" max="4355" width="59.7265625" style="1" bestFit="1" customWidth="1"/>
    <col min="4356" max="4608" width="9.1796875" style="1"/>
    <col min="4609" max="4609" width="6.81640625" style="1" bestFit="1" customWidth="1"/>
    <col min="4610" max="4610" width="79" style="1" customWidth="1"/>
    <col min="4611" max="4611" width="59.7265625" style="1" bestFit="1" customWidth="1"/>
    <col min="4612" max="4864" width="9.1796875" style="1"/>
    <col min="4865" max="4865" width="6.81640625" style="1" bestFit="1" customWidth="1"/>
    <col min="4866" max="4866" width="79" style="1" customWidth="1"/>
    <col min="4867" max="4867" width="59.7265625" style="1" bestFit="1" customWidth="1"/>
    <col min="4868" max="5120" width="9.1796875" style="1"/>
    <col min="5121" max="5121" width="6.81640625" style="1" bestFit="1" customWidth="1"/>
    <col min="5122" max="5122" width="79" style="1" customWidth="1"/>
    <col min="5123" max="5123" width="59.7265625" style="1" bestFit="1" customWidth="1"/>
    <col min="5124" max="5376" width="9.1796875" style="1"/>
    <col min="5377" max="5377" width="6.81640625" style="1" bestFit="1" customWidth="1"/>
    <col min="5378" max="5378" width="79" style="1" customWidth="1"/>
    <col min="5379" max="5379" width="59.7265625" style="1" bestFit="1" customWidth="1"/>
    <col min="5380" max="5632" width="9.1796875" style="1"/>
    <col min="5633" max="5633" width="6.81640625" style="1" bestFit="1" customWidth="1"/>
    <col min="5634" max="5634" width="79" style="1" customWidth="1"/>
    <col min="5635" max="5635" width="59.7265625" style="1" bestFit="1" customWidth="1"/>
    <col min="5636" max="5888" width="9.1796875" style="1"/>
    <col min="5889" max="5889" width="6.81640625" style="1" bestFit="1" customWidth="1"/>
    <col min="5890" max="5890" width="79" style="1" customWidth="1"/>
    <col min="5891" max="5891" width="59.7265625" style="1" bestFit="1" customWidth="1"/>
    <col min="5892" max="6144" width="9.1796875" style="1"/>
    <col min="6145" max="6145" width="6.81640625" style="1" bestFit="1" customWidth="1"/>
    <col min="6146" max="6146" width="79" style="1" customWidth="1"/>
    <col min="6147" max="6147" width="59.7265625" style="1" bestFit="1" customWidth="1"/>
    <col min="6148" max="6400" width="9.1796875" style="1"/>
    <col min="6401" max="6401" width="6.81640625" style="1" bestFit="1" customWidth="1"/>
    <col min="6402" max="6402" width="79" style="1" customWidth="1"/>
    <col min="6403" max="6403" width="59.7265625" style="1" bestFit="1" customWidth="1"/>
    <col min="6404" max="6656" width="9.1796875" style="1"/>
    <col min="6657" max="6657" width="6.81640625" style="1" bestFit="1" customWidth="1"/>
    <col min="6658" max="6658" width="79" style="1" customWidth="1"/>
    <col min="6659" max="6659" width="59.7265625" style="1" bestFit="1" customWidth="1"/>
    <col min="6660" max="6912" width="9.1796875" style="1"/>
    <col min="6913" max="6913" width="6.81640625" style="1" bestFit="1" customWidth="1"/>
    <col min="6914" max="6914" width="79" style="1" customWidth="1"/>
    <col min="6915" max="6915" width="59.7265625" style="1" bestFit="1" customWidth="1"/>
    <col min="6916" max="7168" width="9.1796875" style="1"/>
    <col min="7169" max="7169" width="6.81640625" style="1" bestFit="1" customWidth="1"/>
    <col min="7170" max="7170" width="79" style="1" customWidth="1"/>
    <col min="7171" max="7171" width="59.7265625" style="1" bestFit="1" customWidth="1"/>
    <col min="7172" max="7424" width="9.1796875" style="1"/>
    <col min="7425" max="7425" width="6.81640625" style="1" bestFit="1" customWidth="1"/>
    <col min="7426" max="7426" width="79" style="1" customWidth="1"/>
    <col min="7427" max="7427" width="59.7265625" style="1" bestFit="1" customWidth="1"/>
    <col min="7428" max="7680" width="9.1796875" style="1"/>
    <col min="7681" max="7681" width="6.81640625" style="1" bestFit="1" customWidth="1"/>
    <col min="7682" max="7682" width="79" style="1" customWidth="1"/>
    <col min="7683" max="7683" width="59.7265625" style="1" bestFit="1" customWidth="1"/>
    <col min="7684" max="7936" width="9.1796875" style="1"/>
    <col min="7937" max="7937" width="6.81640625" style="1" bestFit="1" customWidth="1"/>
    <col min="7938" max="7938" width="79" style="1" customWidth="1"/>
    <col min="7939" max="7939" width="59.7265625" style="1" bestFit="1" customWidth="1"/>
    <col min="7940" max="8192" width="9.1796875" style="1"/>
    <col min="8193" max="8193" width="6.81640625" style="1" bestFit="1" customWidth="1"/>
    <col min="8194" max="8194" width="79" style="1" customWidth="1"/>
    <col min="8195" max="8195" width="59.7265625" style="1" bestFit="1" customWidth="1"/>
    <col min="8196" max="8448" width="9.1796875" style="1"/>
    <col min="8449" max="8449" width="6.81640625" style="1" bestFit="1" customWidth="1"/>
    <col min="8450" max="8450" width="79" style="1" customWidth="1"/>
    <col min="8451" max="8451" width="59.7265625" style="1" bestFit="1" customWidth="1"/>
    <col min="8452" max="8704" width="9.1796875" style="1"/>
    <col min="8705" max="8705" width="6.81640625" style="1" bestFit="1" customWidth="1"/>
    <col min="8706" max="8706" width="79" style="1" customWidth="1"/>
    <col min="8707" max="8707" width="59.7265625" style="1" bestFit="1" customWidth="1"/>
    <col min="8708" max="8960" width="9.1796875" style="1"/>
    <col min="8961" max="8961" width="6.81640625" style="1" bestFit="1" customWidth="1"/>
    <col min="8962" max="8962" width="79" style="1" customWidth="1"/>
    <col min="8963" max="8963" width="59.7265625" style="1" bestFit="1" customWidth="1"/>
    <col min="8964" max="9216" width="9.1796875" style="1"/>
    <col min="9217" max="9217" width="6.81640625" style="1" bestFit="1" customWidth="1"/>
    <col min="9218" max="9218" width="79" style="1" customWidth="1"/>
    <col min="9219" max="9219" width="59.7265625" style="1" bestFit="1" customWidth="1"/>
    <col min="9220" max="9472" width="9.1796875" style="1"/>
    <col min="9473" max="9473" width="6.81640625" style="1" bestFit="1" customWidth="1"/>
    <col min="9474" max="9474" width="79" style="1" customWidth="1"/>
    <col min="9475" max="9475" width="59.7265625" style="1" bestFit="1" customWidth="1"/>
    <col min="9476" max="9728" width="9.1796875" style="1"/>
    <col min="9729" max="9729" width="6.81640625" style="1" bestFit="1" customWidth="1"/>
    <col min="9730" max="9730" width="79" style="1" customWidth="1"/>
    <col min="9731" max="9731" width="59.7265625" style="1" bestFit="1" customWidth="1"/>
    <col min="9732" max="9984" width="9.1796875" style="1"/>
    <col min="9985" max="9985" width="6.81640625" style="1" bestFit="1" customWidth="1"/>
    <col min="9986" max="9986" width="79" style="1" customWidth="1"/>
    <col min="9987" max="9987" width="59.7265625" style="1" bestFit="1" customWidth="1"/>
    <col min="9988" max="10240" width="9.1796875" style="1"/>
    <col min="10241" max="10241" width="6.81640625" style="1" bestFit="1" customWidth="1"/>
    <col min="10242" max="10242" width="79" style="1" customWidth="1"/>
    <col min="10243" max="10243" width="59.7265625" style="1" bestFit="1" customWidth="1"/>
    <col min="10244" max="10496" width="9.1796875" style="1"/>
    <col min="10497" max="10497" width="6.81640625" style="1" bestFit="1" customWidth="1"/>
    <col min="10498" max="10498" width="79" style="1" customWidth="1"/>
    <col min="10499" max="10499" width="59.7265625" style="1" bestFit="1" customWidth="1"/>
    <col min="10500" max="10752" width="9.1796875" style="1"/>
    <col min="10753" max="10753" width="6.81640625" style="1" bestFit="1" customWidth="1"/>
    <col min="10754" max="10754" width="79" style="1" customWidth="1"/>
    <col min="10755" max="10755" width="59.7265625" style="1" bestFit="1" customWidth="1"/>
    <col min="10756" max="11008" width="9.1796875" style="1"/>
    <col min="11009" max="11009" width="6.81640625" style="1" bestFit="1" customWidth="1"/>
    <col min="11010" max="11010" width="79" style="1" customWidth="1"/>
    <col min="11011" max="11011" width="59.7265625" style="1" bestFit="1" customWidth="1"/>
    <col min="11012" max="11264" width="9.1796875" style="1"/>
    <col min="11265" max="11265" width="6.81640625" style="1" bestFit="1" customWidth="1"/>
    <col min="11266" max="11266" width="79" style="1" customWidth="1"/>
    <col min="11267" max="11267" width="59.7265625" style="1" bestFit="1" customWidth="1"/>
    <col min="11268" max="11520" width="9.1796875" style="1"/>
    <col min="11521" max="11521" width="6.81640625" style="1" bestFit="1" customWidth="1"/>
    <col min="11522" max="11522" width="79" style="1" customWidth="1"/>
    <col min="11523" max="11523" width="59.7265625" style="1" bestFit="1" customWidth="1"/>
    <col min="11524" max="11776" width="9.1796875" style="1"/>
    <col min="11777" max="11777" width="6.81640625" style="1" bestFit="1" customWidth="1"/>
    <col min="11778" max="11778" width="79" style="1" customWidth="1"/>
    <col min="11779" max="11779" width="59.7265625" style="1" bestFit="1" customWidth="1"/>
    <col min="11780" max="12032" width="9.1796875" style="1"/>
    <col min="12033" max="12033" width="6.81640625" style="1" bestFit="1" customWidth="1"/>
    <col min="12034" max="12034" width="79" style="1" customWidth="1"/>
    <col min="12035" max="12035" width="59.7265625" style="1" bestFit="1" customWidth="1"/>
    <col min="12036" max="12288" width="9.1796875" style="1"/>
    <col min="12289" max="12289" width="6.81640625" style="1" bestFit="1" customWidth="1"/>
    <col min="12290" max="12290" width="79" style="1" customWidth="1"/>
    <col min="12291" max="12291" width="59.7265625" style="1" bestFit="1" customWidth="1"/>
    <col min="12292" max="12544" width="9.1796875" style="1"/>
    <col min="12545" max="12545" width="6.81640625" style="1" bestFit="1" customWidth="1"/>
    <col min="12546" max="12546" width="79" style="1" customWidth="1"/>
    <col min="12547" max="12547" width="59.7265625" style="1" bestFit="1" customWidth="1"/>
    <col min="12548" max="12800" width="9.1796875" style="1"/>
    <col min="12801" max="12801" width="6.81640625" style="1" bestFit="1" customWidth="1"/>
    <col min="12802" max="12802" width="79" style="1" customWidth="1"/>
    <col min="12803" max="12803" width="59.7265625" style="1" bestFit="1" customWidth="1"/>
    <col min="12804" max="13056" width="9.1796875" style="1"/>
    <col min="13057" max="13057" width="6.81640625" style="1" bestFit="1" customWidth="1"/>
    <col min="13058" max="13058" width="79" style="1" customWidth="1"/>
    <col min="13059" max="13059" width="59.7265625" style="1" bestFit="1" customWidth="1"/>
    <col min="13060" max="13312" width="9.1796875" style="1"/>
    <col min="13313" max="13313" width="6.81640625" style="1" bestFit="1" customWidth="1"/>
    <col min="13314" max="13314" width="79" style="1" customWidth="1"/>
    <col min="13315" max="13315" width="59.7265625" style="1" bestFit="1" customWidth="1"/>
    <col min="13316" max="13568" width="9.1796875" style="1"/>
    <col min="13569" max="13569" width="6.81640625" style="1" bestFit="1" customWidth="1"/>
    <col min="13570" max="13570" width="79" style="1" customWidth="1"/>
    <col min="13571" max="13571" width="59.7265625" style="1" bestFit="1" customWidth="1"/>
    <col min="13572" max="13824" width="9.1796875" style="1"/>
    <col min="13825" max="13825" width="6.81640625" style="1" bestFit="1" customWidth="1"/>
    <col min="13826" max="13826" width="79" style="1" customWidth="1"/>
    <col min="13827" max="13827" width="59.7265625" style="1" bestFit="1" customWidth="1"/>
    <col min="13828" max="14080" width="9.1796875" style="1"/>
    <col min="14081" max="14081" width="6.81640625" style="1" bestFit="1" customWidth="1"/>
    <col min="14082" max="14082" width="79" style="1" customWidth="1"/>
    <col min="14083" max="14083" width="59.7265625" style="1" bestFit="1" customWidth="1"/>
    <col min="14084" max="14336" width="9.1796875" style="1"/>
    <col min="14337" max="14337" width="6.81640625" style="1" bestFit="1" customWidth="1"/>
    <col min="14338" max="14338" width="79" style="1" customWidth="1"/>
    <col min="14339" max="14339" width="59.7265625" style="1" bestFit="1" customWidth="1"/>
    <col min="14340" max="14592" width="9.1796875" style="1"/>
    <col min="14593" max="14593" width="6.81640625" style="1" bestFit="1" customWidth="1"/>
    <col min="14594" max="14594" width="79" style="1" customWidth="1"/>
    <col min="14595" max="14595" width="59.7265625" style="1" bestFit="1" customWidth="1"/>
    <col min="14596" max="14848" width="9.1796875" style="1"/>
    <col min="14849" max="14849" width="6.81640625" style="1" bestFit="1" customWidth="1"/>
    <col min="14850" max="14850" width="79" style="1" customWidth="1"/>
    <col min="14851" max="14851" width="59.7265625" style="1" bestFit="1" customWidth="1"/>
    <col min="14852" max="15104" width="9.1796875" style="1"/>
    <col min="15105" max="15105" width="6.81640625" style="1" bestFit="1" customWidth="1"/>
    <col min="15106" max="15106" width="79" style="1" customWidth="1"/>
    <col min="15107" max="15107" width="59.7265625" style="1" bestFit="1" customWidth="1"/>
    <col min="15108" max="15360" width="9.1796875" style="1"/>
    <col min="15361" max="15361" width="6.81640625" style="1" bestFit="1" customWidth="1"/>
    <col min="15362" max="15362" width="79" style="1" customWidth="1"/>
    <col min="15363" max="15363" width="59.7265625" style="1" bestFit="1" customWidth="1"/>
    <col min="15364" max="15616" width="9.1796875" style="1"/>
    <col min="15617" max="15617" width="6.81640625" style="1" bestFit="1" customWidth="1"/>
    <col min="15618" max="15618" width="79" style="1" customWidth="1"/>
    <col min="15619" max="15619" width="59.7265625" style="1" bestFit="1" customWidth="1"/>
    <col min="15620" max="15872" width="9.1796875" style="1"/>
    <col min="15873" max="15873" width="6.81640625" style="1" bestFit="1" customWidth="1"/>
    <col min="15874" max="15874" width="79" style="1" customWidth="1"/>
    <col min="15875" max="15875" width="59.7265625" style="1" bestFit="1" customWidth="1"/>
    <col min="15876" max="16128" width="9.1796875" style="1"/>
    <col min="16129" max="16129" width="6.81640625" style="1" bestFit="1" customWidth="1"/>
    <col min="16130" max="16130" width="79" style="1" customWidth="1"/>
    <col min="16131" max="16131" width="59.7265625" style="1" bestFit="1" customWidth="1"/>
    <col min="16132" max="16384" width="9.1796875" style="1"/>
  </cols>
  <sheetData>
    <row r="1" spans="1:3">
      <c r="A1" s="418" t="s">
        <v>201</v>
      </c>
      <c r="B1" s="418"/>
      <c r="C1" s="418"/>
    </row>
    <row r="2" spans="1:3">
      <c r="A2" s="418"/>
      <c r="B2" s="418"/>
      <c r="C2" s="418"/>
    </row>
    <row r="3" spans="1:3">
      <c r="A3" s="418"/>
      <c r="B3" s="418"/>
      <c r="C3" s="418"/>
    </row>
    <row r="4" spans="1:3" ht="37">
      <c r="A4" s="192" t="s">
        <v>202</v>
      </c>
      <c r="B4" s="192"/>
      <c r="C4" s="192"/>
    </row>
    <row r="5" spans="1:3" ht="18.5">
      <c r="A5" s="192">
        <v>1</v>
      </c>
      <c r="B5" s="193" t="s">
        <v>203</v>
      </c>
      <c r="C5" s="192"/>
    </row>
    <row r="6" spans="1:3" ht="37">
      <c r="A6" s="192">
        <v>2</v>
      </c>
      <c r="B6" s="193" t="s">
        <v>204</v>
      </c>
      <c r="C6" s="192"/>
    </row>
    <row r="7" spans="1:3" ht="37">
      <c r="A7" s="192">
        <v>3</v>
      </c>
      <c r="B7" s="193" t="s">
        <v>205</v>
      </c>
      <c r="C7" s="192"/>
    </row>
    <row r="8" spans="1:3" ht="37">
      <c r="A8" s="192">
        <v>4</v>
      </c>
      <c r="B8" s="193" t="s">
        <v>206</v>
      </c>
      <c r="C8" s="192"/>
    </row>
    <row r="9" spans="1:3" ht="74">
      <c r="A9" s="192">
        <v>5</v>
      </c>
      <c r="B9" s="193" t="s">
        <v>207</v>
      </c>
      <c r="C9" s="192"/>
    </row>
    <row r="10" spans="1:3" ht="37">
      <c r="A10" s="192" t="s">
        <v>208</v>
      </c>
      <c r="B10" s="193" t="s">
        <v>209</v>
      </c>
      <c r="C10" s="192" t="s">
        <v>210</v>
      </c>
    </row>
    <row r="11" spans="1:3" ht="18.5">
      <c r="A11" s="192">
        <v>1</v>
      </c>
      <c r="B11" s="193" t="s">
        <v>211</v>
      </c>
      <c r="C11" s="192" t="s">
        <v>212</v>
      </c>
    </row>
    <row r="12" spans="1:3" ht="18.5">
      <c r="A12" s="192">
        <v>2</v>
      </c>
      <c r="B12" s="193" t="s">
        <v>213</v>
      </c>
      <c r="C12" s="192" t="s">
        <v>214</v>
      </c>
    </row>
    <row r="13" spans="1:3" ht="18.5">
      <c r="A13" s="192">
        <v>3</v>
      </c>
      <c r="B13" s="193" t="s">
        <v>215</v>
      </c>
      <c r="C13" s="192" t="s">
        <v>216</v>
      </c>
    </row>
    <row r="14" spans="1:3" ht="37">
      <c r="A14" s="192">
        <v>4</v>
      </c>
      <c r="B14" s="193" t="s">
        <v>217</v>
      </c>
      <c r="C14" s="192" t="s">
        <v>218</v>
      </c>
    </row>
    <row r="15" spans="1:3" ht="18.5">
      <c r="A15" s="192">
        <v>5</v>
      </c>
      <c r="B15" s="193" t="s">
        <v>219</v>
      </c>
      <c r="C15" s="192" t="s">
        <v>220</v>
      </c>
    </row>
    <row r="16" spans="1:3" ht="18.5">
      <c r="A16" s="192">
        <v>6</v>
      </c>
      <c r="B16" s="193" t="s">
        <v>221</v>
      </c>
      <c r="C16" s="192" t="s">
        <v>222</v>
      </c>
    </row>
    <row r="17" spans="1:3" ht="18.5">
      <c r="A17" s="192">
        <v>7</v>
      </c>
      <c r="B17" s="193" t="s">
        <v>223</v>
      </c>
      <c r="C17" s="192" t="s">
        <v>224</v>
      </c>
    </row>
    <row r="18" spans="1:3" ht="37">
      <c r="A18" s="192">
        <v>8</v>
      </c>
      <c r="B18" s="193" t="s">
        <v>225</v>
      </c>
      <c r="C18" s="192" t="s">
        <v>226</v>
      </c>
    </row>
    <row r="19" spans="1:3" ht="18.5">
      <c r="A19" s="192">
        <v>9</v>
      </c>
      <c r="B19" s="193" t="s">
        <v>227</v>
      </c>
      <c r="C19" s="192" t="s">
        <v>228</v>
      </c>
    </row>
    <row r="20" spans="1:3" ht="18.5">
      <c r="A20" s="192">
        <v>10</v>
      </c>
      <c r="B20" s="193" t="s">
        <v>229</v>
      </c>
      <c r="C20" s="192" t="s">
        <v>230</v>
      </c>
    </row>
    <row r="21" spans="1:3" ht="18.5">
      <c r="A21" s="192">
        <v>11</v>
      </c>
      <c r="B21" s="193" t="s">
        <v>231</v>
      </c>
      <c r="C21" s="192" t="s">
        <v>232</v>
      </c>
    </row>
    <row r="22" spans="1:3" ht="18.5">
      <c r="A22" s="192">
        <v>12</v>
      </c>
      <c r="B22" s="193" t="s">
        <v>233</v>
      </c>
      <c r="C22" s="192" t="s">
        <v>234</v>
      </c>
    </row>
    <row r="23" spans="1:3" ht="18.5">
      <c r="A23" s="192">
        <v>13</v>
      </c>
      <c r="B23" s="193" t="s">
        <v>235</v>
      </c>
      <c r="C23" s="192" t="s">
        <v>236</v>
      </c>
    </row>
    <row r="24" spans="1:3" ht="18.5">
      <c r="A24" s="192">
        <v>14</v>
      </c>
      <c r="B24" s="193" t="s">
        <v>237</v>
      </c>
      <c r="C24" s="192" t="s">
        <v>238</v>
      </c>
    </row>
    <row r="25" spans="1:3" ht="18.5">
      <c r="A25" s="192">
        <v>15</v>
      </c>
      <c r="B25" s="193" t="s">
        <v>239</v>
      </c>
      <c r="C25" s="192" t="s">
        <v>240</v>
      </c>
    </row>
    <row r="26" spans="1:3" ht="18.5">
      <c r="A26" s="192">
        <v>16</v>
      </c>
      <c r="B26" s="193" t="s">
        <v>241</v>
      </c>
      <c r="C26" s="192" t="s">
        <v>218</v>
      </c>
    </row>
    <row r="27" spans="1:3" ht="18.5">
      <c r="A27" s="192">
        <v>17</v>
      </c>
      <c r="B27" s="193" t="s">
        <v>242</v>
      </c>
      <c r="C27" s="192" t="s">
        <v>243</v>
      </c>
    </row>
    <row r="28" spans="1:3" ht="18.5">
      <c r="A28" s="192">
        <v>18</v>
      </c>
      <c r="B28" s="193" t="s">
        <v>244</v>
      </c>
      <c r="C28" s="192" t="s">
        <v>218</v>
      </c>
    </row>
    <row r="29" spans="1:3" ht="18.5">
      <c r="A29" s="192">
        <v>19</v>
      </c>
      <c r="B29" s="193" t="s">
        <v>245</v>
      </c>
      <c r="C29" s="192" t="s">
        <v>246</v>
      </c>
    </row>
    <row r="30" spans="1:3" ht="18.5">
      <c r="A30" s="192">
        <v>20</v>
      </c>
      <c r="B30" s="193" t="s">
        <v>247</v>
      </c>
      <c r="C30" s="192" t="s">
        <v>248</v>
      </c>
    </row>
    <row r="31" spans="1:3" ht="18.5">
      <c r="A31" s="192">
        <v>21</v>
      </c>
      <c r="B31" s="193" t="s">
        <v>249</v>
      </c>
      <c r="C31" s="192" t="s">
        <v>250</v>
      </c>
    </row>
    <row r="32" spans="1:3" ht="37">
      <c r="A32" s="192">
        <v>22</v>
      </c>
      <c r="B32" s="193" t="s">
        <v>251</v>
      </c>
      <c r="C32" s="192" t="s">
        <v>252</v>
      </c>
    </row>
    <row r="33" spans="1:3" ht="18.5">
      <c r="A33" s="192">
        <v>23</v>
      </c>
      <c r="B33" s="193" t="s">
        <v>253</v>
      </c>
      <c r="C33" s="192" t="s">
        <v>254</v>
      </c>
    </row>
    <row r="34" spans="1:3" ht="18.5">
      <c r="A34" s="192">
        <v>24</v>
      </c>
      <c r="B34" s="193" t="s">
        <v>255</v>
      </c>
      <c r="C34" s="192" t="s">
        <v>256</v>
      </c>
    </row>
    <row r="35" spans="1:3" ht="18.5">
      <c r="A35" s="192">
        <v>25</v>
      </c>
      <c r="B35" s="193" t="s">
        <v>257</v>
      </c>
      <c r="C35" s="192" t="s">
        <v>258</v>
      </c>
    </row>
    <row r="36" spans="1:3" ht="18.5">
      <c r="A36" s="192">
        <v>26</v>
      </c>
      <c r="B36" s="193" t="s">
        <v>259</v>
      </c>
      <c r="C36" s="192" t="s">
        <v>260</v>
      </c>
    </row>
    <row r="37" spans="1:3" ht="18.5">
      <c r="A37" s="192">
        <v>27</v>
      </c>
      <c r="B37" s="193" t="s">
        <v>261</v>
      </c>
      <c r="C37" s="192" t="s">
        <v>262</v>
      </c>
    </row>
    <row r="38" spans="1:3" ht="37">
      <c r="A38" s="192">
        <v>28</v>
      </c>
      <c r="B38" s="193" t="s">
        <v>263</v>
      </c>
      <c r="C38" s="192" t="s">
        <v>264</v>
      </c>
    </row>
    <row r="39" spans="1:3" ht="37">
      <c r="A39" s="192">
        <v>29</v>
      </c>
      <c r="B39" s="193" t="s">
        <v>265</v>
      </c>
      <c r="C39" s="192" t="s">
        <v>266</v>
      </c>
    </row>
    <row r="40" spans="1:3" ht="18.5">
      <c r="A40" s="192">
        <v>30</v>
      </c>
      <c r="B40" s="193" t="s">
        <v>267</v>
      </c>
      <c r="C40" s="192" t="s">
        <v>268</v>
      </c>
    </row>
    <row r="41" spans="1:3" ht="18.5">
      <c r="A41" s="192">
        <v>31</v>
      </c>
      <c r="B41" s="193" t="s">
        <v>269</v>
      </c>
      <c r="C41" s="192" t="s">
        <v>270</v>
      </c>
    </row>
    <row r="42" spans="1:3" ht="18.5">
      <c r="A42" s="192">
        <v>32</v>
      </c>
      <c r="B42" s="193" t="s">
        <v>271</v>
      </c>
      <c r="C42" s="192" t="s">
        <v>272</v>
      </c>
    </row>
    <row r="43" spans="1:3" ht="18.5">
      <c r="A43" s="192">
        <v>33</v>
      </c>
      <c r="B43" s="193" t="s">
        <v>273</v>
      </c>
      <c r="C43" s="192" t="s">
        <v>274</v>
      </c>
    </row>
    <row r="44" spans="1:3" ht="18.5">
      <c r="A44" s="192">
        <v>34</v>
      </c>
      <c r="B44" s="193" t="s">
        <v>275</v>
      </c>
      <c r="C44" s="192" t="s">
        <v>276</v>
      </c>
    </row>
    <row r="45" spans="1:3" ht="18.5">
      <c r="A45" s="192">
        <v>35</v>
      </c>
      <c r="B45" s="193" t="s">
        <v>277</v>
      </c>
      <c r="C45" s="192" t="s">
        <v>278</v>
      </c>
    </row>
    <row r="46" spans="1:3" ht="37">
      <c r="A46" s="192">
        <v>36</v>
      </c>
      <c r="B46" s="193" t="s">
        <v>279</v>
      </c>
      <c r="C46" s="192" t="s">
        <v>218</v>
      </c>
    </row>
    <row r="47" spans="1:3" ht="18.5">
      <c r="A47" s="192">
        <v>37</v>
      </c>
      <c r="B47" s="193" t="s">
        <v>280</v>
      </c>
      <c r="C47" s="192" t="s">
        <v>281</v>
      </c>
    </row>
    <row r="48" spans="1:3" ht="18.5">
      <c r="A48" s="192">
        <v>38</v>
      </c>
      <c r="B48" s="193" t="s">
        <v>282</v>
      </c>
      <c r="C48" s="192" t="s">
        <v>283</v>
      </c>
    </row>
    <row r="49" spans="1:3" ht="18.5">
      <c r="A49" s="192">
        <v>39</v>
      </c>
      <c r="B49" s="193" t="s">
        <v>284</v>
      </c>
      <c r="C49" s="192" t="s">
        <v>285</v>
      </c>
    </row>
    <row r="50" spans="1:3" ht="18.5">
      <c r="A50" s="192">
        <v>40</v>
      </c>
      <c r="B50" s="193" t="s">
        <v>286</v>
      </c>
      <c r="C50" s="192" t="s">
        <v>287</v>
      </c>
    </row>
    <row r="51" spans="1:3" ht="37">
      <c r="A51" s="192">
        <v>41</v>
      </c>
      <c r="B51" s="193" t="s">
        <v>288</v>
      </c>
      <c r="C51" s="192" t="s">
        <v>289</v>
      </c>
    </row>
    <row r="52" spans="1:3" ht="18.5">
      <c r="A52" s="192">
        <v>42</v>
      </c>
      <c r="B52" s="193" t="s">
        <v>290</v>
      </c>
      <c r="C52" s="192" t="s">
        <v>291</v>
      </c>
    </row>
    <row r="53" spans="1:3" ht="18.5">
      <c r="A53" s="192">
        <v>43</v>
      </c>
      <c r="B53" s="193" t="s">
        <v>292</v>
      </c>
      <c r="C53" s="192" t="s">
        <v>293</v>
      </c>
    </row>
    <row r="54" spans="1:3" ht="18.5">
      <c r="A54" s="192">
        <v>44</v>
      </c>
      <c r="B54" s="193" t="s">
        <v>294</v>
      </c>
      <c r="C54" s="192" t="s">
        <v>295</v>
      </c>
    </row>
    <row r="55" spans="1:3" ht="18.5">
      <c r="A55" s="192">
        <v>45</v>
      </c>
      <c r="B55" s="193" t="s">
        <v>296</v>
      </c>
      <c r="C55" s="192" t="s">
        <v>297</v>
      </c>
    </row>
    <row r="56" spans="1:3" ht="37">
      <c r="A56" s="192">
        <v>46</v>
      </c>
      <c r="B56" s="193" t="s">
        <v>298</v>
      </c>
      <c r="C56" s="192" t="s">
        <v>299</v>
      </c>
    </row>
    <row r="57" spans="1:3" ht="37">
      <c r="A57" s="192">
        <v>47</v>
      </c>
      <c r="B57" s="193" t="s">
        <v>300</v>
      </c>
      <c r="C57" s="192" t="s">
        <v>299</v>
      </c>
    </row>
    <row r="58" spans="1:3" ht="18.5">
      <c r="A58" s="192">
        <v>48</v>
      </c>
      <c r="B58" s="193" t="s">
        <v>301</v>
      </c>
      <c r="C58" s="192" t="s">
        <v>302</v>
      </c>
    </row>
    <row r="59" spans="1:3" ht="18.5">
      <c r="A59" s="192">
        <v>49</v>
      </c>
      <c r="B59" s="193" t="s">
        <v>303</v>
      </c>
      <c r="C59" s="192" t="s">
        <v>304</v>
      </c>
    </row>
    <row r="60" spans="1:3" ht="18.5">
      <c r="A60" s="192">
        <v>50</v>
      </c>
      <c r="B60" s="193" t="s">
        <v>305</v>
      </c>
      <c r="C60" s="192" t="s">
        <v>216</v>
      </c>
    </row>
    <row r="61" spans="1:3" ht="18.5">
      <c r="A61" s="192">
        <v>51</v>
      </c>
      <c r="B61" s="193" t="s">
        <v>306</v>
      </c>
      <c r="C61" s="192" t="s">
        <v>307</v>
      </c>
    </row>
    <row r="62" spans="1:3" ht="18.5">
      <c r="A62" s="192">
        <v>52</v>
      </c>
      <c r="B62" s="193" t="s">
        <v>308</v>
      </c>
      <c r="C62" s="192" t="s">
        <v>309</v>
      </c>
    </row>
    <row r="63" spans="1:3" ht="18.5">
      <c r="A63" s="192">
        <v>53</v>
      </c>
      <c r="B63" s="193" t="s">
        <v>310</v>
      </c>
      <c r="C63" s="192" t="s">
        <v>311</v>
      </c>
    </row>
    <row r="64" spans="1:3" ht="18.5">
      <c r="A64" s="192">
        <v>54</v>
      </c>
      <c r="B64" s="193" t="s">
        <v>312</v>
      </c>
      <c r="C64" s="192" t="s">
        <v>313</v>
      </c>
    </row>
    <row r="65" spans="1:3" ht="18.5">
      <c r="A65" s="192">
        <v>55</v>
      </c>
      <c r="B65" s="193" t="s">
        <v>314</v>
      </c>
      <c r="C65" s="192"/>
    </row>
    <row r="66" spans="1:3" ht="18.5">
      <c r="A66" s="192">
        <v>56</v>
      </c>
      <c r="B66" s="193" t="s">
        <v>315</v>
      </c>
      <c r="C66" s="192"/>
    </row>
    <row r="67" spans="1:3" ht="18.5">
      <c r="A67" s="192">
        <v>57</v>
      </c>
      <c r="B67" s="193" t="s">
        <v>316</v>
      </c>
      <c r="C67" s="192" t="s">
        <v>317</v>
      </c>
    </row>
    <row r="68" spans="1:3" ht="18.5">
      <c r="A68" s="192">
        <v>58</v>
      </c>
      <c r="B68" s="193" t="s">
        <v>318</v>
      </c>
      <c r="C68" s="192" t="s">
        <v>319</v>
      </c>
    </row>
    <row r="69" spans="1:3" ht="18.5">
      <c r="A69" s="192">
        <v>59</v>
      </c>
      <c r="B69" s="193" t="s">
        <v>320</v>
      </c>
      <c r="C69" s="192" t="s">
        <v>321</v>
      </c>
    </row>
    <row r="70" spans="1:3" ht="37">
      <c r="A70" s="192">
        <v>60</v>
      </c>
      <c r="B70" s="193" t="s">
        <v>322</v>
      </c>
      <c r="C70" s="192" t="s">
        <v>323</v>
      </c>
    </row>
    <row r="71" spans="1:3" ht="18.5">
      <c r="A71" s="192">
        <v>61</v>
      </c>
      <c r="B71" s="193" t="s">
        <v>324</v>
      </c>
      <c r="C71" s="192" t="s">
        <v>325</v>
      </c>
    </row>
    <row r="72" spans="1:3" ht="18.5">
      <c r="A72" s="192">
        <v>62</v>
      </c>
      <c r="B72" s="193" t="s">
        <v>326</v>
      </c>
      <c r="C72" s="192" t="s">
        <v>327</v>
      </c>
    </row>
    <row r="73" spans="1:3" ht="18.5">
      <c r="A73" s="192">
        <v>63</v>
      </c>
      <c r="B73" s="193" t="s">
        <v>328</v>
      </c>
      <c r="C73" s="192" t="s">
        <v>329</v>
      </c>
    </row>
    <row r="74" spans="1:3" ht="18.5">
      <c r="A74" s="192">
        <v>64</v>
      </c>
      <c r="B74" s="193" t="s">
        <v>330</v>
      </c>
      <c r="C74" s="192" t="s">
        <v>331</v>
      </c>
    </row>
    <row r="75" spans="1:3" ht="18.5">
      <c r="A75" s="192">
        <v>65</v>
      </c>
      <c r="B75" s="193" t="s">
        <v>332</v>
      </c>
      <c r="C75" s="192" t="s">
        <v>333</v>
      </c>
    </row>
    <row r="76" spans="1:3" ht="18.5">
      <c r="A76" s="192">
        <v>66</v>
      </c>
      <c r="B76" s="193" t="s">
        <v>334</v>
      </c>
      <c r="C76" s="192" t="s">
        <v>335</v>
      </c>
    </row>
    <row r="86" spans="2:2">
      <c r="B86" s="18" t="s">
        <v>313</v>
      </c>
    </row>
    <row r="87" spans="2:2">
      <c r="B87" s="18" t="s">
        <v>336</v>
      </c>
    </row>
  </sheetData>
  <mergeCells count="1">
    <mergeCell ref="A1:C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showGridLines="0" zoomScale="96" zoomScaleNormal="96" zoomScaleSheetLayoutView="100" workbookViewId="0">
      <pane xSplit="6" ySplit="2" topLeftCell="H3" activePane="bottomRight" state="frozen"/>
      <selection pane="topRight" activeCell="G1" sqref="G1"/>
      <selection pane="bottomLeft" activeCell="A3" sqref="A3"/>
      <selection pane="bottomRight" activeCell="K96" sqref="K96"/>
    </sheetView>
  </sheetViews>
  <sheetFormatPr defaultColWidth="8.7265625" defaultRowHeight="10.5"/>
  <cols>
    <col min="1" max="1" width="3.453125" style="1" customWidth="1"/>
    <col min="2" max="2" width="9.7265625" style="1" customWidth="1"/>
    <col min="3" max="3" width="14.26953125" style="3" customWidth="1"/>
    <col min="4" max="4" width="48" style="19" customWidth="1"/>
    <col min="5" max="5" width="9.26953125" style="1" bestFit="1" customWidth="1"/>
    <col min="6" max="6" width="10.7265625" style="4" customWidth="1"/>
    <col min="7" max="7" width="9.7265625" style="1" bestFit="1" customWidth="1"/>
    <col min="8" max="8" width="12.54296875" style="5" bestFit="1" customWidth="1"/>
    <col min="9" max="9" width="13" style="4" customWidth="1"/>
    <col min="10" max="10" width="11.54296875" style="220" bestFit="1" customWidth="1"/>
    <col min="11" max="11" width="22.26953125" style="1" bestFit="1" customWidth="1"/>
    <col min="12" max="12" width="12.81640625" style="1" bestFit="1" customWidth="1"/>
    <col min="13" max="249" width="8.7265625" style="1"/>
    <col min="250" max="250" width="3.453125" style="1" customWidth="1"/>
    <col min="251" max="251" width="7" style="1" bestFit="1" customWidth="1"/>
    <col min="252" max="252" width="13.453125" style="1" customWidth="1"/>
    <col min="253" max="253" width="92.81640625" style="1" customWidth="1"/>
    <col min="254" max="254" width="5.7265625" style="1" bestFit="1" customWidth="1"/>
    <col min="255" max="255" width="10.54296875" style="1" bestFit="1" customWidth="1"/>
    <col min="256" max="256" width="10.81640625" style="1" customWidth="1"/>
    <col min="257" max="257" width="12.81640625" style="1" bestFit="1" customWidth="1"/>
    <col min="258" max="258" width="31.54296875" style="1" customWidth="1"/>
    <col min="259" max="505" width="8.7265625" style="1"/>
    <col min="506" max="506" width="3.453125" style="1" customWidth="1"/>
    <col min="507" max="507" width="7" style="1" bestFit="1" customWidth="1"/>
    <col min="508" max="508" width="13.453125" style="1" customWidth="1"/>
    <col min="509" max="509" width="92.81640625" style="1" customWidth="1"/>
    <col min="510" max="510" width="5.7265625" style="1" bestFit="1" customWidth="1"/>
    <col min="511" max="511" width="10.54296875" style="1" bestFit="1" customWidth="1"/>
    <col min="512" max="512" width="10.81640625" style="1" customWidth="1"/>
    <col min="513" max="513" width="12.81640625" style="1" bestFit="1" customWidth="1"/>
    <col min="514" max="514" width="31.54296875" style="1" customWidth="1"/>
    <col min="515" max="761" width="8.7265625" style="1"/>
    <col min="762" max="762" width="3.453125" style="1" customWidth="1"/>
    <col min="763" max="763" width="7" style="1" bestFit="1" customWidth="1"/>
    <col min="764" max="764" width="13.453125" style="1" customWidth="1"/>
    <col min="765" max="765" width="92.81640625" style="1" customWidth="1"/>
    <col min="766" max="766" width="5.7265625" style="1" bestFit="1" customWidth="1"/>
    <col min="767" max="767" width="10.54296875" style="1" bestFit="1" customWidth="1"/>
    <col min="768" max="768" width="10.81640625" style="1" customWidth="1"/>
    <col min="769" max="769" width="12.81640625" style="1" bestFit="1" customWidth="1"/>
    <col min="770" max="770" width="31.54296875" style="1" customWidth="1"/>
    <col min="771" max="1017" width="8.7265625" style="1"/>
    <col min="1018" max="1018" width="3.453125" style="1" customWidth="1"/>
    <col min="1019" max="1019" width="7" style="1" bestFit="1" customWidth="1"/>
    <col min="1020" max="1020" width="13.453125" style="1" customWidth="1"/>
    <col min="1021" max="1021" width="92.81640625" style="1" customWidth="1"/>
    <col min="1022" max="1022" width="5.7265625" style="1" bestFit="1" customWidth="1"/>
    <col min="1023" max="1023" width="10.54296875" style="1" bestFit="1" customWidth="1"/>
    <col min="1024" max="1024" width="10.81640625" style="1" customWidth="1"/>
    <col min="1025" max="1025" width="12.81640625" style="1" bestFit="1" customWidth="1"/>
    <col min="1026" max="1026" width="31.54296875" style="1" customWidth="1"/>
    <col min="1027" max="1273" width="8.7265625" style="1"/>
    <col min="1274" max="1274" width="3.453125" style="1" customWidth="1"/>
    <col min="1275" max="1275" width="7" style="1" bestFit="1" customWidth="1"/>
    <col min="1276" max="1276" width="13.453125" style="1" customWidth="1"/>
    <col min="1277" max="1277" width="92.81640625" style="1" customWidth="1"/>
    <col min="1278" max="1278" width="5.7265625" style="1" bestFit="1" customWidth="1"/>
    <col min="1279" max="1279" width="10.54296875" style="1" bestFit="1" customWidth="1"/>
    <col min="1280" max="1280" width="10.81640625" style="1" customWidth="1"/>
    <col min="1281" max="1281" width="12.81640625" style="1" bestFit="1" customWidth="1"/>
    <col min="1282" max="1282" width="31.54296875" style="1" customWidth="1"/>
    <col min="1283" max="1529" width="8.7265625" style="1"/>
    <col min="1530" max="1530" width="3.453125" style="1" customWidth="1"/>
    <col min="1531" max="1531" width="7" style="1" bestFit="1" customWidth="1"/>
    <col min="1532" max="1532" width="13.453125" style="1" customWidth="1"/>
    <col min="1533" max="1533" width="92.81640625" style="1" customWidth="1"/>
    <col min="1534" max="1534" width="5.7265625" style="1" bestFit="1" customWidth="1"/>
    <col min="1535" max="1535" width="10.54296875" style="1" bestFit="1" customWidth="1"/>
    <col min="1536" max="1536" width="10.81640625" style="1" customWidth="1"/>
    <col min="1537" max="1537" width="12.81640625" style="1" bestFit="1" customWidth="1"/>
    <col min="1538" max="1538" width="31.54296875" style="1" customWidth="1"/>
    <col min="1539" max="1785" width="8.7265625" style="1"/>
    <col min="1786" max="1786" width="3.453125" style="1" customWidth="1"/>
    <col min="1787" max="1787" width="7" style="1" bestFit="1" customWidth="1"/>
    <col min="1788" max="1788" width="13.453125" style="1" customWidth="1"/>
    <col min="1789" max="1789" width="92.81640625" style="1" customWidth="1"/>
    <col min="1790" max="1790" width="5.7265625" style="1" bestFit="1" customWidth="1"/>
    <col min="1791" max="1791" width="10.54296875" style="1" bestFit="1" customWidth="1"/>
    <col min="1792" max="1792" width="10.81640625" style="1" customWidth="1"/>
    <col min="1793" max="1793" width="12.81640625" style="1" bestFit="1" customWidth="1"/>
    <col min="1794" max="1794" width="31.54296875" style="1" customWidth="1"/>
    <col min="1795" max="2041" width="8.7265625" style="1"/>
    <col min="2042" max="2042" width="3.453125" style="1" customWidth="1"/>
    <col min="2043" max="2043" width="7" style="1" bestFit="1" customWidth="1"/>
    <col min="2044" max="2044" width="13.453125" style="1" customWidth="1"/>
    <col min="2045" max="2045" width="92.81640625" style="1" customWidth="1"/>
    <col min="2046" max="2046" width="5.7265625" style="1" bestFit="1" customWidth="1"/>
    <col min="2047" max="2047" width="10.54296875" style="1" bestFit="1" customWidth="1"/>
    <col min="2048" max="2048" width="10.81640625" style="1" customWidth="1"/>
    <col min="2049" max="2049" width="12.81640625" style="1" bestFit="1" customWidth="1"/>
    <col min="2050" max="2050" width="31.54296875" style="1" customWidth="1"/>
    <col min="2051" max="2297" width="8.7265625" style="1"/>
    <col min="2298" max="2298" width="3.453125" style="1" customWidth="1"/>
    <col min="2299" max="2299" width="7" style="1" bestFit="1" customWidth="1"/>
    <col min="2300" max="2300" width="13.453125" style="1" customWidth="1"/>
    <col min="2301" max="2301" width="92.81640625" style="1" customWidth="1"/>
    <col min="2302" max="2302" width="5.7265625" style="1" bestFit="1" customWidth="1"/>
    <col min="2303" max="2303" width="10.54296875" style="1" bestFit="1" customWidth="1"/>
    <col min="2304" max="2304" width="10.81640625" style="1" customWidth="1"/>
    <col min="2305" max="2305" width="12.81640625" style="1" bestFit="1" customWidth="1"/>
    <col min="2306" max="2306" width="31.54296875" style="1" customWidth="1"/>
    <col min="2307" max="2553" width="8.7265625" style="1"/>
    <col min="2554" max="2554" width="3.453125" style="1" customWidth="1"/>
    <col min="2555" max="2555" width="7" style="1" bestFit="1" customWidth="1"/>
    <col min="2556" max="2556" width="13.453125" style="1" customWidth="1"/>
    <col min="2557" max="2557" width="92.81640625" style="1" customWidth="1"/>
    <col min="2558" max="2558" width="5.7265625" style="1" bestFit="1" customWidth="1"/>
    <col min="2559" max="2559" width="10.54296875" style="1" bestFit="1" customWidth="1"/>
    <col min="2560" max="2560" width="10.81640625" style="1" customWidth="1"/>
    <col min="2561" max="2561" width="12.81640625" style="1" bestFit="1" customWidth="1"/>
    <col min="2562" max="2562" width="31.54296875" style="1" customWidth="1"/>
    <col min="2563" max="2809" width="8.7265625" style="1"/>
    <col min="2810" max="2810" width="3.453125" style="1" customWidth="1"/>
    <col min="2811" max="2811" width="7" style="1" bestFit="1" customWidth="1"/>
    <col min="2812" max="2812" width="13.453125" style="1" customWidth="1"/>
    <col min="2813" max="2813" width="92.81640625" style="1" customWidth="1"/>
    <col min="2814" max="2814" width="5.7265625" style="1" bestFit="1" customWidth="1"/>
    <col min="2815" max="2815" width="10.54296875" style="1" bestFit="1" customWidth="1"/>
    <col min="2816" max="2816" width="10.81640625" style="1" customWidth="1"/>
    <col min="2817" max="2817" width="12.81640625" style="1" bestFit="1" customWidth="1"/>
    <col min="2818" max="2818" width="31.54296875" style="1" customWidth="1"/>
    <col min="2819" max="3065" width="8.7265625" style="1"/>
    <col min="3066" max="3066" width="3.453125" style="1" customWidth="1"/>
    <col min="3067" max="3067" width="7" style="1" bestFit="1" customWidth="1"/>
    <col min="3068" max="3068" width="13.453125" style="1" customWidth="1"/>
    <col min="3069" max="3069" width="92.81640625" style="1" customWidth="1"/>
    <col min="3070" max="3070" width="5.7265625" style="1" bestFit="1" customWidth="1"/>
    <col min="3071" max="3071" width="10.54296875" style="1" bestFit="1" customWidth="1"/>
    <col min="3072" max="3072" width="10.81640625" style="1" customWidth="1"/>
    <col min="3073" max="3073" width="12.81640625" style="1" bestFit="1" customWidth="1"/>
    <col min="3074" max="3074" width="31.54296875" style="1" customWidth="1"/>
    <col min="3075" max="3321" width="8.7265625" style="1"/>
    <col min="3322" max="3322" width="3.453125" style="1" customWidth="1"/>
    <col min="3323" max="3323" width="7" style="1" bestFit="1" customWidth="1"/>
    <col min="3324" max="3324" width="13.453125" style="1" customWidth="1"/>
    <col min="3325" max="3325" width="92.81640625" style="1" customWidth="1"/>
    <col min="3326" max="3326" width="5.7265625" style="1" bestFit="1" customWidth="1"/>
    <col min="3327" max="3327" width="10.54296875" style="1" bestFit="1" customWidth="1"/>
    <col min="3328" max="3328" width="10.81640625" style="1" customWidth="1"/>
    <col min="3329" max="3329" width="12.81640625" style="1" bestFit="1" customWidth="1"/>
    <col min="3330" max="3330" width="31.54296875" style="1" customWidth="1"/>
    <col min="3331" max="3577" width="8.7265625" style="1"/>
    <col min="3578" max="3578" width="3.453125" style="1" customWidth="1"/>
    <col min="3579" max="3579" width="7" style="1" bestFit="1" customWidth="1"/>
    <col min="3580" max="3580" width="13.453125" style="1" customWidth="1"/>
    <col min="3581" max="3581" width="92.81640625" style="1" customWidth="1"/>
    <col min="3582" max="3582" width="5.7265625" style="1" bestFit="1" customWidth="1"/>
    <col min="3583" max="3583" width="10.54296875" style="1" bestFit="1" customWidth="1"/>
    <col min="3584" max="3584" width="10.81640625" style="1" customWidth="1"/>
    <col min="3585" max="3585" width="12.81640625" style="1" bestFit="1" customWidth="1"/>
    <col min="3586" max="3586" width="31.54296875" style="1" customWidth="1"/>
    <col min="3587" max="3833" width="8.7265625" style="1"/>
    <col min="3834" max="3834" width="3.453125" style="1" customWidth="1"/>
    <col min="3835" max="3835" width="7" style="1" bestFit="1" customWidth="1"/>
    <col min="3836" max="3836" width="13.453125" style="1" customWidth="1"/>
    <col min="3837" max="3837" width="92.81640625" style="1" customWidth="1"/>
    <col min="3838" max="3838" width="5.7265625" style="1" bestFit="1" customWidth="1"/>
    <col min="3839" max="3839" width="10.54296875" style="1" bestFit="1" customWidth="1"/>
    <col min="3840" max="3840" width="10.81640625" style="1" customWidth="1"/>
    <col min="3841" max="3841" width="12.81640625" style="1" bestFit="1" customWidth="1"/>
    <col min="3842" max="3842" width="31.54296875" style="1" customWidth="1"/>
    <col min="3843" max="4089" width="8.7265625" style="1"/>
    <col min="4090" max="4090" width="3.453125" style="1" customWidth="1"/>
    <col min="4091" max="4091" width="7" style="1" bestFit="1" customWidth="1"/>
    <col min="4092" max="4092" width="13.453125" style="1" customWidth="1"/>
    <col min="4093" max="4093" width="92.81640625" style="1" customWidth="1"/>
    <col min="4094" max="4094" width="5.7265625" style="1" bestFit="1" customWidth="1"/>
    <col min="4095" max="4095" width="10.54296875" style="1" bestFit="1" customWidth="1"/>
    <col min="4096" max="4096" width="10.81640625" style="1" customWidth="1"/>
    <col min="4097" max="4097" width="12.81640625" style="1" bestFit="1" customWidth="1"/>
    <col min="4098" max="4098" width="31.54296875" style="1" customWidth="1"/>
    <col min="4099" max="4345" width="8.7265625" style="1"/>
    <col min="4346" max="4346" width="3.453125" style="1" customWidth="1"/>
    <col min="4347" max="4347" width="7" style="1" bestFit="1" customWidth="1"/>
    <col min="4348" max="4348" width="13.453125" style="1" customWidth="1"/>
    <col min="4349" max="4349" width="92.81640625" style="1" customWidth="1"/>
    <col min="4350" max="4350" width="5.7265625" style="1" bestFit="1" customWidth="1"/>
    <col min="4351" max="4351" width="10.54296875" style="1" bestFit="1" customWidth="1"/>
    <col min="4352" max="4352" width="10.81640625" style="1" customWidth="1"/>
    <col min="4353" max="4353" width="12.81640625" style="1" bestFit="1" customWidth="1"/>
    <col min="4354" max="4354" width="31.54296875" style="1" customWidth="1"/>
    <col min="4355" max="4601" width="8.7265625" style="1"/>
    <col min="4602" max="4602" width="3.453125" style="1" customWidth="1"/>
    <col min="4603" max="4603" width="7" style="1" bestFit="1" customWidth="1"/>
    <col min="4604" max="4604" width="13.453125" style="1" customWidth="1"/>
    <col min="4605" max="4605" width="92.81640625" style="1" customWidth="1"/>
    <col min="4606" max="4606" width="5.7265625" style="1" bestFit="1" customWidth="1"/>
    <col min="4607" max="4607" width="10.54296875" style="1" bestFit="1" customWidth="1"/>
    <col min="4608" max="4608" width="10.81640625" style="1" customWidth="1"/>
    <col min="4609" max="4609" width="12.81640625" style="1" bestFit="1" customWidth="1"/>
    <col min="4610" max="4610" width="31.54296875" style="1" customWidth="1"/>
    <col min="4611" max="4857" width="8.7265625" style="1"/>
    <col min="4858" max="4858" width="3.453125" style="1" customWidth="1"/>
    <col min="4859" max="4859" width="7" style="1" bestFit="1" customWidth="1"/>
    <col min="4860" max="4860" width="13.453125" style="1" customWidth="1"/>
    <col min="4861" max="4861" width="92.81640625" style="1" customWidth="1"/>
    <col min="4862" max="4862" width="5.7265625" style="1" bestFit="1" customWidth="1"/>
    <col min="4863" max="4863" width="10.54296875" style="1" bestFit="1" customWidth="1"/>
    <col min="4864" max="4864" width="10.81640625" style="1" customWidth="1"/>
    <col min="4865" max="4865" width="12.81640625" style="1" bestFit="1" customWidth="1"/>
    <col min="4866" max="4866" width="31.54296875" style="1" customWidth="1"/>
    <col min="4867" max="5113" width="8.7265625" style="1"/>
    <col min="5114" max="5114" width="3.453125" style="1" customWidth="1"/>
    <col min="5115" max="5115" width="7" style="1" bestFit="1" customWidth="1"/>
    <col min="5116" max="5116" width="13.453125" style="1" customWidth="1"/>
    <col min="5117" max="5117" width="92.81640625" style="1" customWidth="1"/>
    <col min="5118" max="5118" width="5.7265625" style="1" bestFit="1" customWidth="1"/>
    <col min="5119" max="5119" width="10.54296875" style="1" bestFit="1" customWidth="1"/>
    <col min="5120" max="5120" width="10.81640625" style="1" customWidth="1"/>
    <col min="5121" max="5121" width="12.81640625" style="1" bestFit="1" customWidth="1"/>
    <col min="5122" max="5122" width="31.54296875" style="1" customWidth="1"/>
    <col min="5123" max="5369" width="8.7265625" style="1"/>
    <col min="5370" max="5370" width="3.453125" style="1" customWidth="1"/>
    <col min="5371" max="5371" width="7" style="1" bestFit="1" customWidth="1"/>
    <col min="5372" max="5372" width="13.453125" style="1" customWidth="1"/>
    <col min="5373" max="5373" width="92.81640625" style="1" customWidth="1"/>
    <col min="5374" max="5374" width="5.7265625" style="1" bestFit="1" customWidth="1"/>
    <col min="5375" max="5375" width="10.54296875" style="1" bestFit="1" customWidth="1"/>
    <col min="5376" max="5376" width="10.81640625" style="1" customWidth="1"/>
    <col min="5377" max="5377" width="12.81640625" style="1" bestFit="1" customWidth="1"/>
    <col min="5378" max="5378" width="31.54296875" style="1" customWidth="1"/>
    <col min="5379" max="5625" width="8.7265625" style="1"/>
    <col min="5626" max="5626" width="3.453125" style="1" customWidth="1"/>
    <col min="5627" max="5627" width="7" style="1" bestFit="1" customWidth="1"/>
    <col min="5628" max="5628" width="13.453125" style="1" customWidth="1"/>
    <col min="5629" max="5629" width="92.81640625" style="1" customWidth="1"/>
    <col min="5630" max="5630" width="5.7265625" style="1" bestFit="1" customWidth="1"/>
    <col min="5631" max="5631" width="10.54296875" style="1" bestFit="1" customWidth="1"/>
    <col min="5632" max="5632" width="10.81640625" style="1" customWidth="1"/>
    <col min="5633" max="5633" width="12.81640625" style="1" bestFit="1" customWidth="1"/>
    <col min="5634" max="5634" width="31.54296875" style="1" customWidth="1"/>
    <col min="5635" max="5881" width="8.7265625" style="1"/>
    <col min="5882" max="5882" width="3.453125" style="1" customWidth="1"/>
    <col min="5883" max="5883" width="7" style="1" bestFit="1" customWidth="1"/>
    <col min="5884" max="5884" width="13.453125" style="1" customWidth="1"/>
    <col min="5885" max="5885" width="92.81640625" style="1" customWidth="1"/>
    <col min="5886" max="5886" width="5.7265625" style="1" bestFit="1" customWidth="1"/>
    <col min="5887" max="5887" width="10.54296875" style="1" bestFit="1" customWidth="1"/>
    <col min="5888" max="5888" width="10.81640625" style="1" customWidth="1"/>
    <col min="5889" max="5889" width="12.81640625" style="1" bestFit="1" customWidth="1"/>
    <col min="5890" max="5890" width="31.54296875" style="1" customWidth="1"/>
    <col min="5891" max="6137" width="8.7265625" style="1"/>
    <col min="6138" max="6138" width="3.453125" style="1" customWidth="1"/>
    <col min="6139" max="6139" width="7" style="1" bestFit="1" customWidth="1"/>
    <col min="6140" max="6140" width="13.453125" style="1" customWidth="1"/>
    <col min="6141" max="6141" width="92.81640625" style="1" customWidth="1"/>
    <col min="6142" max="6142" width="5.7265625" style="1" bestFit="1" customWidth="1"/>
    <col min="6143" max="6143" width="10.54296875" style="1" bestFit="1" customWidth="1"/>
    <col min="6144" max="6144" width="10.81640625" style="1" customWidth="1"/>
    <col min="6145" max="6145" width="12.81640625" style="1" bestFit="1" customWidth="1"/>
    <col min="6146" max="6146" width="31.54296875" style="1" customWidth="1"/>
    <col min="6147" max="6393" width="8.7265625" style="1"/>
    <col min="6394" max="6394" width="3.453125" style="1" customWidth="1"/>
    <col min="6395" max="6395" width="7" style="1" bestFit="1" customWidth="1"/>
    <col min="6396" max="6396" width="13.453125" style="1" customWidth="1"/>
    <col min="6397" max="6397" width="92.81640625" style="1" customWidth="1"/>
    <col min="6398" max="6398" width="5.7265625" style="1" bestFit="1" customWidth="1"/>
    <col min="6399" max="6399" width="10.54296875" style="1" bestFit="1" customWidth="1"/>
    <col min="6400" max="6400" width="10.81640625" style="1" customWidth="1"/>
    <col min="6401" max="6401" width="12.81640625" style="1" bestFit="1" customWidth="1"/>
    <col min="6402" max="6402" width="31.54296875" style="1" customWidth="1"/>
    <col min="6403" max="6649" width="8.7265625" style="1"/>
    <col min="6650" max="6650" width="3.453125" style="1" customWidth="1"/>
    <col min="6651" max="6651" width="7" style="1" bestFit="1" customWidth="1"/>
    <col min="6652" max="6652" width="13.453125" style="1" customWidth="1"/>
    <col min="6653" max="6653" width="92.81640625" style="1" customWidth="1"/>
    <col min="6654" max="6654" width="5.7265625" style="1" bestFit="1" customWidth="1"/>
    <col min="6655" max="6655" width="10.54296875" style="1" bestFit="1" customWidth="1"/>
    <col min="6656" max="6656" width="10.81640625" style="1" customWidth="1"/>
    <col min="6657" max="6657" width="12.81640625" style="1" bestFit="1" customWidth="1"/>
    <col min="6658" max="6658" width="31.54296875" style="1" customWidth="1"/>
    <col min="6659" max="6905" width="8.7265625" style="1"/>
    <col min="6906" max="6906" width="3.453125" style="1" customWidth="1"/>
    <col min="6907" max="6907" width="7" style="1" bestFit="1" customWidth="1"/>
    <col min="6908" max="6908" width="13.453125" style="1" customWidth="1"/>
    <col min="6909" max="6909" width="92.81640625" style="1" customWidth="1"/>
    <col min="6910" max="6910" width="5.7265625" style="1" bestFit="1" customWidth="1"/>
    <col min="6911" max="6911" width="10.54296875" style="1" bestFit="1" customWidth="1"/>
    <col min="6912" max="6912" width="10.81640625" style="1" customWidth="1"/>
    <col min="6913" max="6913" width="12.81640625" style="1" bestFit="1" customWidth="1"/>
    <col min="6914" max="6914" width="31.54296875" style="1" customWidth="1"/>
    <col min="6915" max="7161" width="8.7265625" style="1"/>
    <col min="7162" max="7162" width="3.453125" style="1" customWidth="1"/>
    <col min="7163" max="7163" width="7" style="1" bestFit="1" customWidth="1"/>
    <col min="7164" max="7164" width="13.453125" style="1" customWidth="1"/>
    <col min="7165" max="7165" width="92.81640625" style="1" customWidth="1"/>
    <col min="7166" max="7166" width="5.7265625" style="1" bestFit="1" customWidth="1"/>
    <col min="7167" max="7167" width="10.54296875" style="1" bestFit="1" customWidth="1"/>
    <col min="7168" max="7168" width="10.81640625" style="1" customWidth="1"/>
    <col min="7169" max="7169" width="12.81640625" style="1" bestFit="1" customWidth="1"/>
    <col min="7170" max="7170" width="31.54296875" style="1" customWidth="1"/>
    <col min="7171" max="7417" width="8.7265625" style="1"/>
    <col min="7418" max="7418" width="3.453125" style="1" customWidth="1"/>
    <col min="7419" max="7419" width="7" style="1" bestFit="1" customWidth="1"/>
    <col min="7420" max="7420" width="13.453125" style="1" customWidth="1"/>
    <col min="7421" max="7421" width="92.81640625" style="1" customWidth="1"/>
    <col min="7422" max="7422" width="5.7265625" style="1" bestFit="1" customWidth="1"/>
    <col min="7423" max="7423" width="10.54296875" style="1" bestFit="1" customWidth="1"/>
    <col min="7424" max="7424" width="10.81640625" style="1" customWidth="1"/>
    <col min="7425" max="7425" width="12.81640625" style="1" bestFit="1" customWidth="1"/>
    <col min="7426" max="7426" width="31.54296875" style="1" customWidth="1"/>
    <col min="7427" max="7673" width="8.7265625" style="1"/>
    <col min="7674" max="7674" width="3.453125" style="1" customWidth="1"/>
    <col min="7675" max="7675" width="7" style="1" bestFit="1" customWidth="1"/>
    <col min="7676" max="7676" width="13.453125" style="1" customWidth="1"/>
    <col min="7677" max="7677" width="92.81640625" style="1" customWidth="1"/>
    <col min="7678" max="7678" width="5.7265625" style="1" bestFit="1" customWidth="1"/>
    <col min="7679" max="7679" width="10.54296875" style="1" bestFit="1" customWidth="1"/>
    <col min="7680" max="7680" width="10.81640625" style="1" customWidth="1"/>
    <col min="7681" max="7681" width="12.81640625" style="1" bestFit="1" customWidth="1"/>
    <col min="7682" max="7682" width="31.54296875" style="1" customWidth="1"/>
    <col min="7683" max="7929" width="8.7265625" style="1"/>
    <col min="7930" max="7930" width="3.453125" style="1" customWidth="1"/>
    <col min="7931" max="7931" width="7" style="1" bestFit="1" customWidth="1"/>
    <col min="7932" max="7932" width="13.453125" style="1" customWidth="1"/>
    <col min="7933" max="7933" width="92.81640625" style="1" customWidth="1"/>
    <col min="7934" max="7934" width="5.7265625" style="1" bestFit="1" customWidth="1"/>
    <col min="7935" max="7935" width="10.54296875" style="1" bestFit="1" customWidth="1"/>
    <col min="7936" max="7936" width="10.81640625" style="1" customWidth="1"/>
    <col min="7937" max="7937" width="12.81640625" style="1" bestFit="1" customWidth="1"/>
    <col min="7938" max="7938" width="31.54296875" style="1" customWidth="1"/>
    <col min="7939" max="8185" width="8.7265625" style="1"/>
    <col min="8186" max="8186" width="3.453125" style="1" customWidth="1"/>
    <col min="8187" max="8187" width="7" style="1" bestFit="1" customWidth="1"/>
    <col min="8188" max="8188" width="13.453125" style="1" customWidth="1"/>
    <col min="8189" max="8189" width="92.81640625" style="1" customWidth="1"/>
    <col min="8190" max="8190" width="5.7265625" style="1" bestFit="1" customWidth="1"/>
    <col min="8191" max="8191" width="10.54296875" style="1" bestFit="1" customWidth="1"/>
    <col min="8192" max="8192" width="10.81640625" style="1" customWidth="1"/>
    <col min="8193" max="8193" width="12.81640625" style="1" bestFit="1" customWidth="1"/>
    <col min="8194" max="8194" width="31.54296875" style="1" customWidth="1"/>
    <col min="8195" max="8441" width="8.7265625" style="1"/>
    <col min="8442" max="8442" width="3.453125" style="1" customWidth="1"/>
    <col min="8443" max="8443" width="7" style="1" bestFit="1" customWidth="1"/>
    <col min="8444" max="8444" width="13.453125" style="1" customWidth="1"/>
    <col min="8445" max="8445" width="92.81640625" style="1" customWidth="1"/>
    <col min="8446" max="8446" width="5.7265625" style="1" bestFit="1" customWidth="1"/>
    <col min="8447" max="8447" width="10.54296875" style="1" bestFit="1" customWidth="1"/>
    <col min="8448" max="8448" width="10.81640625" style="1" customWidth="1"/>
    <col min="8449" max="8449" width="12.81640625" style="1" bestFit="1" customWidth="1"/>
    <col min="8450" max="8450" width="31.54296875" style="1" customWidth="1"/>
    <col min="8451" max="8697" width="8.7265625" style="1"/>
    <col min="8698" max="8698" width="3.453125" style="1" customWidth="1"/>
    <col min="8699" max="8699" width="7" style="1" bestFit="1" customWidth="1"/>
    <col min="8700" max="8700" width="13.453125" style="1" customWidth="1"/>
    <col min="8701" max="8701" width="92.81640625" style="1" customWidth="1"/>
    <col min="8702" max="8702" width="5.7265625" style="1" bestFit="1" customWidth="1"/>
    <col min="8703" max="8703" width="10.54296875" style="1" bestFit="1" customWidth="1"/>
    <col min="8704" max="8704" width="10.81640625" style="1" customWidth="1"/>
    <col min="8705" max="8705" width="12.81640625" style="1" bestFit="1" customWidth="1"/>
    <col min="8706" max="8706" width="31.54296875" style="1" customWidth="1"/>
    <col min="8707" max="8953" width="8.7265625" style="1"/>
    <col min="8954" max="8954" width="3.453125" style="1" customWidth="1"/>
    <col min="8955" max="8955" width="7" style="1" bestFit="1" customWidth="1"/>
    <col min="8956" max="8956" width="13.453125" style="1" customWidth="1"/>
    <col min="8957" max="8957" width="92.81640625" style="1" customWidth="1"/>
    <col min="8958" max="8958" width="5.7265625" style="1" bestFit="1" customWidth="1"/>
    <col min="8959" max="8959" width="10.54296875" style="1" bestFit="1" customWidth="1"/>
    <col min="8960" max="8960" width="10.81640625" style="1" customWidth="1"/>
    <col min="8961" max="8961" width="12.81640625" style="1" bestFit="1" customWidth="1"/>
    <col min="8962" max="8962" width="31.54296875" style="1" customWidth="1"/>
    <col min="8963" max="9209" width="8.7265625" style="1"/>
    <col min="9210" max="9210" width="3.453125" style="1" customWidth="1"/>
    <col min="9211" max="9211" width="7" style="1" bestFit="1" customWidth="1"/>
    <col min="9212" max="9212" width="13.453125" style="1" customWidth="1"/>
    <col min="9213" max="9213" width="92.81640625" style="1" customWidth="1"/>
    <col min="9214" max="9214" width="5.7265625" style="1" bestFit="1" customWidth="1"/>
    <col min="9215" max="9215" width="10.54296875" style="1" bestFit="1" customWidth="1"/>
    <col min="9216" max="9216" width="10.81640625" style="1" customWidth="1"/>
    <col min="9217" max="9217" width="12.81640625" style="1" bestFit="1" customWidth="1"/>
    <col min="9218" max="9218" width="31.54296875" style="1" customWidth="1"/>
    <col min="9219" max="9465" width="8.7265625" style="1"/>
    <col min="9466" max="9466" width="3.453125" style="1" customWidth="1"/>
    <col min="9467" max="9467" width="7" style="1" bestFit="1" customWidth="1"/>
    <col min="9468" max="9468" width="13.453125" style="1" customWidth="1"/>
    <col min="9469" max="9469" width="92.81640625" style="1" customWidth="1"/>
    <col min="9470" max="9470" width="5.7265625" style="1" bestFit="1" customWidth="1"/>
    <col min="9471" max="9471" width="10.54296875" style="1" bestFit="1" customWidth="1"/>
    <col min="9472" max="9472" width="10.81640625" style="1" customWidth="1"/>
    <col min="9473" max="9473" width="12.81640625" style="1" bestFit="1" customWidth="1"/>
    <col min="9474" max="9474" width="31.54296875" style="1" customWidth="1"/>
    <col min="9475" max="9721" width="8.7265625" style="1"/>
    <col min="9722" max="9722" width="3.453125" style="1" customWidth="1"/>
    <col min="9723" max="9723" width="7" style="1" bestFit="1" customWidth="1"/>
    <col min="9724" max="9724" width="13.453125" style="1" customWidth="1"/>
    <col min="9725" max="9725" width="92.81640625" style="1" customWidth="1"/>
    <col min="9726" max="9726" width="5.7265625" style="1" bestFit="1" customWidth="1"/>
    <col min="9727" max="9727" width="10.54296875" style="1" bestFit="1" customWidth="1"/>
    <col min="9728" max="9728" width="10.81640625" style="1" customWidth="1"/>
    <col min="9729" max="9729" width="12.81640625" style="1" bestFit="1" customWidth="1"/>
    <col min="9730" max="9730" width="31.54296875" style="1" customWidth="1"/>
    <col min="9731" max="9977" width="8.7265625" style="1"/>
    <col min="9978" max="9978" width="3.453125" style="1" customWidth="1"/>
    <col min="9979" max="9979" width="7" style="1" bestFit="1" customWidth="1"/>
    <col min="9980" max="9980" width="13.453125" style="1" customWidth="1"/>
    <col min="9981" max="9981" width="92.81640625" style="1" customWidth="1"/>
    <col min="9982" max="9982" width="5.7265625" style="1" bestFit="1" customWidth="1"/>
    <col min="9983" max="9983" width="10.54296875" style="1" bestFit="1" customWidth="1"/>
    <col min="9984" max="9984" width="10.81640625" style="1" customWidth="1"/>
    <col min="9985" max="9985" width="12.81640625" style="1" bestFit="1" customWidth="1"/>
    <col min="9986" max="9986" width="31.54296875" style="1" customWidth="1"/>
    <col min="9987" max="10233" width="8.7265625" style="1"/>
    <col min="10234" max="10234" width="3.453125" style="1" customWidth="1"/>
    <col min="10235" max="10235" width="7" style="1" bestFit="1" customWidth="1"/>
    <col min="10236" max="10236" width="13.453125" style="1" customWidth="1"/>
    <col min="10237" max="10237" width="92.81640625" style="1" customWidth="1"/>
    <col min="10238" max="10238" width="5.7265625" style="1" bestFit="1" customWidth="1"/>
    <col min="10239" max="10239" width="10.54296875" style="1" bestFit="1" customWidth="1"/>
    <col min="10240" max="10240" width="10.81640625" style="1" customWidth="1"/>
    <col min="10241" max="10241" width="12.81640625" style="1" bestFit="1" customWidth="1"/>
    <col min="10242" max="10242" width="31.54296875" style="1" customWidth="1"/>
    <col min="10243" max="10489" width="8.7265625" style="1"/>
    <col min="10490" max="10490" width="3.453125" style="1" customWidth="1"/>
    <col min="10491" max="10491" width="7" style="1" bestFit="1" customWidth="1"/>
    <col min="10492" max="10492" width="13.453125" style="1" customWidth="1"/>
    <col min="10493" max="10493" width="92.81640625" style="1" customWidth="1"/>
    <col min="10494" max="10494" width="5.7265625" style="1" bestFit="1" customWidth="1"/>
    <col min="10495" max="10495" width="10.54296875" style="1" bestFit="1" customWidth="1"/>
    <col min="10496" max="10496" width="10.81640625" style="1" customWidth="1"/>
    <col min="10497" max="10497" width="12.81640625" style="1" bestFit="1" customWidth="1"/>
    <col min="10498" max="10498" width="31.54296875" style="1" customWidth="1"/>
    <col min="10499" max="10745" width="8.7265625" style="1"/>
    <col min="10746" max="10746" width="3.453125" style="1" customWidth="1"/>
    <col min="10747" max="10747" width="7" style="1" bestFit="1" customWidth="1"/>
    <col min="10748" max="10748" width="13.453125" style="1" customWidth="1"/>
    <col min="10749" max="10749" width="92.81640625" style="1" customWidth="1"/>
    <col min="10750" max="10750" width="5.7265625" style="1" bestFit="1" customWidth="1"/>
    <col min="10751" max="10751" width="10.54296875" style="1" bestFit="1" customWidth="1"/>
    <col min="10752" max="10752" width="10.81640625" style="1" customWidth="1"/>
    <col min="10753" max="10753" width="12.81640625" style="1" bestFit="1" customWidth="1"/>
    <col min="10754" max="10754" width="31.54296875" style="1" customWidth="1"/>
    <col min="10755" max="11001" width="8.7265625" style="1"/>
    <col min="11002" max="11002" width="3.453125" style="1" customWidth="1"/>
    <col min="11003" max="11003" width="7" style="1" bestFit="1" customWidth="1"/>
    <col min="11004" max="11004" width="13.453125" style="1" customWidth="1"/>
    <col min="11005" max="11005" width="92.81640625" style="1" customWidth="1"/>
    <col min="11006" max="11006" width="5.7265625" style="1" bestFit="1" customWidth="1"/>
    <col min="11007" max="11007" width="10.54296875" style="1" bestFit="1" customWidth="1"/>
    <col min="11008" max="11008" width="10.81640625" style="1" customWidth="1"/>
    <col min="11009" max="11009" width="12.81640625" style="1" bestFit="1" customWidth="1"/>
    <col min="11010" max="11010" width="31.54296875" style="1" customWidth="1"/>
    <col min="11011" max="11257" width="8.7265625" style="1"/>
    <col min="11258" max="11258" width="3.453125" style="1" customWidth="1"/>
    <col min="11259" max="11259" width="7" style="1" bestFit="1" customWidth="1"/>
    <col min="11260" max="11260" width="13.453125" style="1" customWidth="1"/>
    <col min="11261" max="11261" width="92.81640625" style="1" customWidth="1"/>
    <col min="11262" max="11262" width="5.7265625" style="1" bestFit="1" customWidth="1"/>
    <col min="11263" max="11263" width="10.54296875" style="1" bestFit="1" customWidth="1"/>
    <col min="11264" max="11264" width="10.81640625" style="1" customWidth="1"/>
    <col min="11265" max="11265" width="12.81640625" style="1" bestFit="1" customWidth="1"/>
    <col min="11266" max="11266" width="31.54296875" style="1" customWidth="1"/>
    <col min="11267" max="11513" width="8.7265625" style="1"/>
    <col min="11514" max="11514" width="3.453125" style="1" customWidth="1"/>
    <col min="11515" max="11515" width="7" style="1" bestFit="1" customWidth="1"/>
    <col min="11516" max="11516" width="13.453125" style="1" customWidth="1"/>
    <col min="11517" max="11517" width="92.81640625" style="1" customWidth="1"/>
    <col min="11518" max="11518" width="5.7265625" style="1" bestFit="1" customWidth="1"/>
    <col min="11519" max="11519" width="10.54296875" style="1" bestFit="1" customWidth="1"/>
    <col min="11520" max="11520" width="10.81640625" style="1" customWidth="1"/>
    <col min="11521" max="11521" width="12.81640625" style="1" bestFit="1" customWidth="1"/>
    <col min="11522" max="11522" width="31.54296875" style="1" customWidth="1"/>
    <col min="11523" max="11769" width="8.7265625" style="1"/>
    <col min="11770" max="11770" width="3.453125" style="1" customWidth="1"/>
    <col min="11771" max="11771" width="7" style="1" bestFit="1" customWidth="1"/>
    <col min="11772" max="11772" width="13.453125" style="1" customWidth="1"/>
    <col min="11773" max="11773" width="92.81640625" style="1" customWidth="1"/>
    <col min="11774" max="11774" width="5.7265625" style="1" bestFit="1" customWidth="1"/>
    <col min="11775" max="11775" width="10.54296875" style="1" bestFit="1" customWidth="1"/>
    <col min="11776" max="11776" width="10.81640625" style="1" customWidth="1"/>
    <col min="11777" max="11777" width="12.81640625" style="1" bestFit="1" customWidth="1"/>
    <col min="11778" max="11778" width="31.54296875" style="1" customWidth="1"/>
    <col min="11779" max="12025" width="8.7265625" style="1"/>
    <col min="12026" max="12026" width="3.453125" style="1" customWidth="1"/>
    <col min="12027" max="12027" width="7" style="1" bestFit="1" customWidth="1"/>
    <col min="12028" max="12028" width="13.453125" style="1" customWidth="1"/>
    <col min="12029" max="12029" width="92.81640625" style="1" customWidth="1"/>
    <col min="12030" max="12030" width="5.7265625" style="1" bestFit="1" customWidth="1"/>
    <col min="12031" max="12031" width="10.54296875" style="1" bestFit="1" customWidth="1"/>
    <col min="12032" max="12032" width="10.81640625" style="1" customWidth="1"/>
    <col min="12033" max="12033" width="12.81640625" style="1" bestFit="1" customWidth="1"/>
    <col min="12034" max="12034" width="31.54296875" style="1" customWidth="1"/>
    <col min="12035" max="12281" width="8.7265625" style="1"/>
    <col min="12282" max="12282" width="3.453125" style="1" customWidth="1"/>
    <col min="12283" max="12283" width="7" style="1" bestFit="1" customWidth="1"/>
    <col min="12284" max="12284" width="13.453125" style="1" customWidth="1"/>
    <col min="12285" max="12285" width="92.81640625" style="1" customWidth="1"/>
    <col min="12286" max="12286" width="5.7265625" style="1" bestFit="1" customWidth="1"/>
    <col min="12287" max="12287" width="10.54296875" style="1" bestFit="1" customWidth="1"/>
    <col min="12288" max="12288" width="10.81640625" style="1" customWidth="1"/>
    <col min="12289" max="12289" width="12.81640625" style="1" bestFit="1" customWidth="1"/>
    <col min="12290" max="12290" width="31.54296875" style="1" customWidth="1"/>
    <col min="12291" max="12537" width="8.7265625" style="1"/>
    <col min="12538" max="12538" width="3.453125" style="1" customWidth="1"/>
    <col min="12539" max="12539" width="7" style="1" bestFit="1" customWidth="1"/>
    <col min="12540" max="12540" width="13.453125" style="1" customWidth="1"/>
    <col min="12541" max="12541" width="92.81640625" style="1" customWidth="1"/>
    <col min="12542" max="12542" width="5.7265625" style="1" bestFit="1" customWidth="1"/>
    <col min="12543" max="12543" width="10.54296875" style="1" bestFit="1" customWidth="1"/>
    <col min="12544" max="12544" width="10.81640625" style="1" customWidth="1"/>
    <col min="12545" max="12545" width="12.81640625" style="1" bestFit="1" customWidth="1"/>
    <col min="12546" max="12546" width="31.54296875" style="1" customWidth="1"/>
    <col min="12547" max="12793" width="8.7265625" style="1"/>
    <col min="12794" max="12794" width="3.453125" style="1" customWidth="1"/>
    <col min="12795" max="12795" width="7" style="1" bestFit="1" customWidth="1"/>
    <col min="12796" max="12796" width="13.453125" style="1" customWidth="1"/>
    <col min="12797" max="12797" width="92.81640625" style="1" customWidth="1"/>
    <col min="12798" max="12798" width="5.7265625" style="1" bestFit="1" customWidth="1"/>
    <col min="12799" max="12799" width="10.54296875" style="1" bestFit="1" customWidth="1"/>
    <col min="12800" max="12800" width="10.81640625" style="1" customWidth="1"/>
    <col min="12801" max="12801" width="12.81640625" style="1" bestFit="1" customWidth="1"/>
    <col min="12802" max="12802" width="31.54296875" style="1" customWidth="1"/>
    <col min="12803" max="13049" width="8.7265625" style="1"/>
    <col min="13050" max="13050" width="3.453125" style="1" customWidth="1"/>
    <col min="13051" max="13051" width="7" style="1" bestFit="1" customWidth="1"/>
    <col min="13052" max="13052" width="13.453125" style="1" customWidth="1"/>
    <col min="13053" max="13053" width="92.81640625" style="1" customWidth="1"/>
    <col min="13054" max="13054" width="5.7265625" style="1" bestFit="1" customWidth="1"/>
    <col min="13055" max="13055" width="10.54296875" style="1" bestFit="1" customWidth="1"/>
    <col min="13056" max="13056" width="10.81640625" style="1" customWidth="1"/>
    <col min="13057" max="13057" width="12.81640625" style="1" bestFit="1" customWidth="1"/>
    <col min="13058" max="13058" width="31.54296875" style="1" customWidth="1"/>
    <col min="13059" max="13305" width="8.7265625" style="1"/>
    <col min="13306" max="13306" width="3.453125" style="1" customWidth="1"/>
    <col min="13307" max="13307" width="7" style="1" bestFit="1" customWidth="1"/>
    <col min="13308" max="13308" width="13.453125" style="1" customWidth="1"/>
    <col min="13309" max="13309" width="92.81640625" style="1" customWidth="1"/>
    <col min="13310" max="13310" width="5.7265625" style="1" bestFit="1" customWidth="1"/>
    <col min="13311" max="13311" width="10.54296875" style="1" bestFit="1" customWidth="1"/>
    <col min="13312" max="13312" width="10.81640625" style="1" customWidth="1"/>
    <col min="13313" max="13313" width="12.81640625" style="1" bestFit="1" customWidth="1"/>
    <col min="13314" max="13314" width="31.54296875" style="1" customWidth="1"/>
    <col min="13315" max="13561" width="8.7265625" style="1"/>
    <col min="13562" max="13562" width="3.453125" style="1" customWidth="1"/>
    <col min="13563" max="13563" width="7" style="1" bestFit="1" customWidth="1"/>
    <col min="13564" max="13564" width="13.453125" style="1" customWidth="1"/>
    <col min="13565" max="13565" width="92.81640625" style="1" customWidth="1"/>
    <col min="13566" max="13566" width="5.7265625" style="1" bestFit="1" customWidth="1"/>
    <col min="13567" max="13567" width="10.54296875" style="1" bestFit="1" customWidth="1"/>
    <col min="13568" max="13568" width="10.81640625" style="1" customWidth="1"/>
    <col min="13569" max="13569" width="12.81640625" style="1" bestFit="1" customWidth="1"/>
    <col min="13570" max="13570" width="31.54296875" style="1" customWidth="1"/>
    <col min="13571" max="13817" width="8.7265625" style="1"/>
    <col min="13818" max="13818" width="3.453125" style="1" customWidth="1"/>
    <col min="13819" max="13819" width="7" style="1" bestFit="1" customWidth="1"/>
    <col min="13820" max="13820" width="13.453125" style="1" customWidth="1"/>
    <col min="13821" max="13821" width="92.81640625" style="1" customWidth="1"/>
    <col min="13822" max="13822" width="5.7265625" style="1" bestFit="1" customWidth="1"/>
    <col min="13823" max="13823" width="10.54296875" style="1" bestFit="1" customWidth="1"/>
    <col min="13824" max="13824" width="10.81640625" style="1" customWidth="1"/>
    <col min="13825" max="13825" width="12.81640625" style="1" bestFit="1" customWidth="1"/>
    <col min="13826" max="13826" width="31.54296875" style="1" customWidth="1"/>
    <col min="13827" max="14073" width="8.7265625" style="1"/>
    <col min="14074" max="14074" width="3.453125" style="1" customWidth="1"/>
    <col min="14075" max="14075" width="7" style="1" bestFit="1" customWidth="1"/>
    <col min="14076" max="14076" width="13.453125" style="1" customWidth="1"/>
    <col min="14077" max="14077" width="92.81640625" style="1" customWidth="1"/>
    <col min="14078" max="14078" width="5.7265625" style="1" bestFit="1" customWidth="1"/>
    <col min="14079" max="14079" width="10.54296875" style="1" bestFit="1" customWidth="1"/>
    <col min="14080" max="14080" width="10.81640625" style="1" customWidth="1"/>
    <col min="14081" max="14081" width="12.81640625" style="1" bestFit="1" customWidth="1"/>
    <col min="14082" max="14082" width="31.54296875" style="1" customWidth="1"/>
    <col min="14083" max="14329" width="8.7265625" style="1"/>
    <col min="14330" max="14330" width="3.453125" style="1" customWidth="1"/>
    <col min="14331" max="14331" width="7" style="1" bestFit="1" customWidth="1"/>
    <col min="14332" max="14332" width="13.453125" style="1" customWidth="1"/>
    <col min="14333" max="14333" width="92.81640625" style="1" customWidth="1"/>
    <col min="14334" max="14334" width="5.7265625" style="1" bestFit="1" customWidth="1"/>
    <col min="14335" max="14335" width="10.54296875" style="1" bestFit="1" customWidth="1"/>
    <col min="14336" max="14336" width="10.81640625" style="1" customWidth="1"/>
    <col min="14337" max="14337" width="12.81640625" style="1" bestFit="1" customWidth="1"/>
    <col min="14338" max="14338" width="31.54296875" style="1" customWidth="1"/>
    <col min="14339" max="14585" width="8.7265625" style="1"/>
    <col min="14586" max="14586" width="3.453125" style="1" customWidth="1"/>
    <col min="14587" max="14587" width="7" style="1" bestFit="1" customWidth="1"/>
    <col min="14588" max="14588" width="13.453125" style="1" customWidth="1"/>
    <col min="14589" max="14589" width="92.81640625" style="1" customWidth="1"/>
    <col min="14590" max="14590" width="5.7265625" style="1" bestFit="1" customWidth="1"/>
    <col min="14591" max="14591" width="10.54296875" style="1" bestFit="1" customWidth="1"/>
    <col min="14592" max="14592" width="10.81640625" style="1" customWidth="1"/>
    <col min="14593" max="14593" width="12.81640625" style="1" bestFit="1" customWidth="1"/>
    <col min="14594" max="14594" width="31.54296875" style="1" customWidth="1"/>
    <col min="14595" max="14841" width="8.7265625" style="1"/>
    <col min="14842" max="14842" width="3.453125" style="1" customWidth="1"/>
    <col min="14843" max="14843" width="7" style="1" bestFit="1" customWidth="1"/>
    <col min="14844" max="14844" width="13.453125" style="1" customWidth="1"/>
    <col min="14845" max="14845" width="92.81640625" style="1" customWidth="1"/>
    <col min="14846" max="14846" width="5.7265625" style="1" bestFit="1" customWidth="1"/>
    <col min="14847" max="14847" width="10.54296875" style="1" bestFit="1" customWidth="1"/>
    <col min="14848" max="14848" width="10.81640625" style="1" customWidth="1"/>
    <col min="14849" max="14849" width="12.81640625" style="1" bestFit="1" customWidth="1"/>
    <col min="14850" max="14850" width="31.54296875" style="1" customWidth="1"/>
    <col min="14851" max="15097" width="8.7265625" style="1"/>
    <col min="15098" max="15098" width="3.453125" style="1" customWidth="1"/>
    <col min="15099" max="15099" width="7" style="1" bestFit="1" customWidth="1"/>
    <col min="15100" max="15100" width="13.453125" style="1" customWidth="1"/>
    <col min="15101" max="15101" width="92.81640625" style="1" customWidth="1"/>
    <col min="15102" max="15102" width="5.7265625" style="1" bestFit="1" customWidth="1"/>
    <col min="15103" max="15103" width="10.54296875" style="1" bestFit="1" customWidth="1"/>
    <col min="15104" max="15104" width="10.81640625" style="1" customWidth="1"/>
    <col min="15105" max="15105" width="12.81640625" style="1" bestFit="1" customWidth="1"/>
    <col min="15106" max="15106" width="31.54296875" style="1" customWidth="1"/>
    <col min="15107" max="15353" width="8.7265625" style="1"/>
    <col min="15354" max="15354" width="3.453125" style="1" customWidth="1"/>
    <col min="15355" max="15355" width="7" style="1" bestFit="1" customWidth="1"/>
    <col min="15356" max="15356" width="13.453125" style="1" customWidth="1"/>
    <col min="15357" max="15357" width="92.81640625" style="1" customWidth="1"/>
    <col min="15358" max="15358" width="5.7265625" style="1" bestFit="1" customWidth="1"/>
    <col min="15359" max="15359" width="10.54296875" style="1" bestFit="1" customWidth="1"/>
    <col min="15360" max="15360" width="10.81640625" style="1" customWidth="1"/>
    <col min="15361" max="15361" width="12.81640625" style="1" bestFit="1" customWidth="1"/>
    <col min="15362" max="15362" width="31.54296875" style="1" customWidth="1"/>
    <col min="15363" max="15609" width="8.7265625" style="1"/>
    <col min="15610" max="15610" width="3.453125" style="1" customWidth="1"/>
    <col min="15611" max="15611" width="7" style="1" bestFit="1" customWidth="1"/>
    <col min="15612" max="15612" width="13.453125" style="1" customWidth="1"/>
    <col min="15613" max="15613" width="92.81640625" style="1" customWidth="1"/>
    <col min="15614" max="15614" width="5.7265625" style="1" bestFit="1" customWidth="1"/>
    <col min="15615" max="15615" width="10.54296875" style="1" bestFit="1" customWidth="1"/>
    <col min="15616" max="15616" width="10.81640625" style="1" customWidth="1"/>
    <col min="15617" max="15617" width="12.81640625" style="1" bestFit="1" customWidth="1"/>
    <col min="15618" max="15618" width="31.54296875" style="1" customWidth="1"/>
    <col min="15619" max="15865" width="8.7265625" style="1"/>
    <col min="15866" max="15866" width="3.453125" style="1" customWidth="1"/>
    <col min="15867" max="15867" width="7" style="1" bestFit="1" customWidth="1"/>
    <col min="15868" max="15868" width="13.453125" style="1" customWidth="1"/>
    <col min="15869" max="15869" width="92.81640625" style="1" customWidth="1"/>
    <col min="15870" max="15870" width="5.7265625" style="1" bestFit="1" customWidth="1"/>
    <col min="15871" max="15871" width="10.54296875" style="1" bestFit="1" customWidth="1"/>
    <col min="15872" max="15872" width="10.81640625" style="1" customWidth="1"/>
    <col min="15873" max="15873" width="12.81640625" style="1" bestFit="1" customWidth="1"/>
    <col min="15874" max="15874" width="31.54296875" style="1" customWidth="1"/>
    <col min="15875" max="16121" width="8.7265625" style="1"/>
    <col min="16122" max="16122" width="3.453125" style="1" customWidth="1"/>
    <col min="16123" max="16123" width="7" style="1" bestFit="1" customWidth="1"/>
    <col min="16124" max="16124" width="13.453125" style="1" customWidth="1"/>
    <col min="16125" max="16125" width="92.81640625" style="1" customWidth="1"/>
    <col min="16126" max="16126" width="5.7265625" style="1" bestFit="1" customWidth="1"/>
    <col min="16127" max="16127" width="10.54296875" style="1" bestFit="1" customWidth="1"/>
    <col min="16128" max="16128" width="10.81640625" style="1" customWidth="1"/>
    <col min="16129" max="16129" width="12.81640625" style="1" bestFit="1" customWidth="1"/>
    <col min="16130" max="16130" width="31.54296875" style="1" customWidth="1"/>
    <col min="16131" max="16384" width="8.7265625" style="1"/>
  </cols>
  <sheetData>
    <row r="1" spans="1:22">
      <c r="B1" s="384" t="s">
        <v>29</v>
      </c>
      <c r="C1" s="384"/>
      <c r="D1" s="384"/>
      <c r="E1" s="384"/>
      <c r="F1" s="20"/>
      <c r="G1" s="385"/>
      <c r="H1" s="385"/>
      <c r="I1" s="386" t="s">
        <v>654</v>
      </c>
      <c r="J1" s="387"/>
      <c r="K1" s="366" t="s">
        <v>666</v>
      </c>
    </row>
    <row r="2" spans="1:22">
      <c r="A2" s="2"/>
      <c r="B2" s="22" t="s">
        <v>30</v>
      </c>
      <c r="C2" s="22" t="s">
        <v>31</v>
      </c>
      <c r="D2" s="22" t="s">
        <v>2</v>
      </c>
      <c r="E2" s="22" t="s">
        <v>32</v>
      </c>
      <c r="F2" s="22" t="s">
        <v>33</v>
      </c>
      <c r="G2" s="23" t="s">
        <v>34</v>
      </c>
      <c r="H2" s="209" t="s">
        <v>3</v>
      </c>
      <c r="I2" s="217" t="s">
        <v>831</v>
      </c>
      <c r="J2" s="357" t="s">
        <v>3</v>
      </c>
      <c r="K2" s="292"/>
      <c r="L2" s="1" t="s">
        <v>35</v>
      </c>
      <c r="M2" s="1" t="s">
        <v>35</v>
      </c>
      <c r="N2" s="1" t="s">
        <v>35</v>
      </c>
      <c r="O2" s="1" t="s">
        <v>35</v>
      </c>
      <c r="P2" s="1" t="s">
        <v>35</v>
      </c>
      <c r="Q2" s="1" t="s">
        <v>35</v>
      </c>
      <c r="R2" s="1" t="s">
        <v>35</v>
      </c>
      <c r="S2" s="1" t="s">
        <v>35</v>
      </c>
      <c r="T2" s="1" t="s">
        <v>35</v>
      </c>
      <c r="U2" s="1" t="s">
        <v>35</v>
      </c>
      <c r="V2" s="1" t="s">
        <v>35</v>
      </c>
    </row>
    <row r="3" spans="1:22">
      <c r="B3" s="35"/>
      <c r="C3" s="24"/>
      <c r="D3" s="36"/>
      <c r="E3" s="26"/>
      <c r="F3" s="27"/>
      <c r="G3" s="27"/>
      <c r="H3" s="210"/>
      <c r="I3" s="218"/>
      <c r="J3" s="358"/>
      <c r="K3" s="292"/>
    </row>
    <row r="4" spans="1:22">
      <c r="B4" s="37">
        <v>3</v>
      </c>
      <c r="C4" s="37"/>
      <c r="D4" s="38" t="s">
        <v>37</v>
      </c>
      <c r="E4" s="39"/>
      <c r="F4" s="40"/>
      <c r="G4" s="40"/>
      <c r="H4" s="211"/>
      <c r="I4" s="222"/>
      <c r="J4" s="359"/>
      <c r="K4" s="292"/>
    </row>
    <row r="5" spans="1:22" ht="87" customHeight="1">
      <c r="B5" s="334">
        <v>3.01</v>
      </c>
      <c r="C5" s="24" t="s">
        <v>38</v>
      </c>
      <c r="D5" s="25" t="s">
        <v>602</v>
      </c>
      <c r="E5" s="26" t="s">
        <v>39</v>
      </c>
      <c r="F5" s="27">
        <v>75</v>
      </c>
      <c r="G5" s="27">
        <v>2400</v>
      </c>
      <c r="H5" s="212">
        <f t="shared" ref="H5:H15" si="0">G5*$F5</f>
        <v>180000</v>
      </c>
      <c r="I5" s="353">
        <f>'C&amp;I Measurement sheet'!I11</f>
        <v>68.69919999999999</v>
      </c>
      <c r="J5" s="358">
        <f>I5*G5</f>
        <v>164878.07999999999</v>
      </c>
      <c r="K5" s="292"/>
    </row>
    <row r="6" spans="1:22" ht="90.65" customHeight="1">
      <c r="B6" s="334">
        <v>3.02</v>
      </c>
      <c r="C6" s="24" t="s">
        <v>40</v>
      </c>
      <c r="D6" s="25" t="s">
        <v>602</v>
      </c>
      <c r="E6" s="26" t="s">
        <v>39</v>
      </c>
      <c r="F6" s="27">
        <v>23</v>
      </c>
      <c r="G6" s="27">
        <v>2400</v>
      </c>
      <c r="H6" s="212">
        <f t="shared" si="0"/>
        <v>55200</v>
      </c>
      <c r="I6" s="353">
        <f>'C&amp;I Measurement sheet'!I15</f>
        <v>20.8521</v>
      </c>
      <c r="J6" s="358">
        <f t="shared" ref="J6:J15" si="1">I6*G6</f>
        <v>50045.04</v>
      </c>
      <c r="K6" s="292"/>
    </row>
    <row r="7" spans="1:22" ht="91.15" customHeight="1">
      <c r="B7" s="334">
        <v>3.03</v>
      </c>
      <c r="C7" s="24" t="s">
        <v>41</v>
      </c>
      <c r="D7" s="25" t="s">
        <v>603</v>
      </c>
      <c r="E7" s="26" t="s">
        <v>39</v>
      </c>
      <c r="F7" s="27">
        <v>42</v>
      </c>
      <c r="G7" s="27">
        <v>2500</v>
      </c>
      <c r="H7" s="212">
        <f t="shared" si="0"/>
        <v>105000</v>
      </c>
      <c r="I7" s="353">
        <f>'C&amp;I Measurement sheet'!I22</f>
        <v>38.081600000000002</v>
      </c>
      <c r="J7" s="358">
        <f t="shared" si="1"/>
        <v>95204</v>
      </c>
      <c r="K7" s="292"/>
      <c r="N7" s="1">
        <v>255</v>
      </c>
    </row>
    <row r="8" spans="1:22" ht="84">
      <c r="B8" s="334">
        <v>3.04</v>
      </c>
      <c r="C8" s="24" t="s">
        <v>42</v>
      </c>
      <c r="D8" s="25" t="s">
        <v>604</v>
      </c>
      <c r="E8" s="26" t="s">
        <v>39</v>
      </c>
      <c r="F8" s="27">
        <v>4</v>
      </c>
      <c r="G8" s="27">
        <v>2987</v>
      </c>
      <c r="H8" s="212">
        <f t="shared" si="0"/>
        <v>11948</v>
      </c>
      <c r="I8" s="353">
        <f>'C&amp;I Measurement sheet'!I26</f>
        <v>4.0468999999999999</v>
      </c>
      <c r="J8" s="358">
        <f t="shared" si="1"/>
        <v>12088.0903</v>
      </c>
      <c r="K8" s="292"/>
    </row>
    <row r="9" spans="1:22" ht="63">
      <c r="B9" s="334">
        <v>3.05</v>
      </c>
      <c r="C9" s="24" t="s">
        <v>43</v>
      </c>
      <c r="D9" s="25" t="s">
        <v>605</v>
      </c>
      <c r="E9" s="26" t="s">
        <v>39</v>
      </c>
      <c r="F9" s="27">
        <v>5</v>
      </c>
      <c r="G9" s="27">
        <v>4842</v>
      </c>
      <c r="H9" s="212">
        <f t="shared" si="0"/>
        <v>24210</v>
      </c>
      <c r="I9" s="353">
        <f>'C&amp;I Measurement sheet'!I30</f>
        <v>3.6075870000000001</v>
      </c>
      <c r="J9" s="358">
        <f t="shared" si="1"/>
        <v>17467.936254</v>
      </c>
      <c r="K9" s="292"/>
    </row>
    <row r="10" spans="1:22" ht="42">
      <c r="B10" s="334">
        <v>3.06</v>
      </c>
      <c r="C10" s="24" t="s">
        <v>44</v>
      </c>
      <c r="D10" s="36" t="s">
        <v>606</v>
      </c>
      <c r="E10" s="26" t="s">
        <v>39</v>
      </c>
      <c r="F10" s="27">
        <v>27</v>
      </c>
      <c r="G10" s="27">
        <v>5200</v>
      </c>
      <c r="H10" s="212">
        <f t="shared" si="0"/>
        <v>140400</v>
      </c>
      <c r="I10" s="353">
        <f>'C&amp;I Measurement sheet'!I36</f>
        <v>30.012199999999996</v>
      </c>
      <c r="J10" s="358">
        <f t="shared" si="1"/>
        <v>156063.43999999997</v>
      </c>
      <c r="K10" s="292"/>
    </row>
    <row r="11" spans="1:22" ht="31.5">
      <c r="B11" s="334">
        <v>3.07</v>
      </c>
      <c r="C11" s="24" t="s">
        <v>44</v>
      </c>
      <c r="D11" s="36" t="s">
        <v>607</v>
      </c>
      <c r="E11" s="26" t="s">
        <v>45</v>
      </c>
      <c r="F11" s="27">
        <v>20</v>
      </c>
      <c r="G11" s="27">
        <v>1066</v>
      </c>
      <c r="H11" s="212">
        <f t="shared" si="0"/>
        <v>21320</v>
      </c>
      <c r="I11" s="353">
        <f>'C&amp;I Measurement sheet'!I44</f>
        <v>17.055</v>
      </c>
      <c r="J11" s="358">
        <f t="shared" si="1"/>
        <v>18180.63</v>
      </c>
      <c r="K11" s="292"/>
    </row>
    <row r="12" spans="1:22" ht="42">
      <c r="B12" s="334">
        <v>3.08</v>
      </c>
      <c r="C12" s="24" t="s">
        <v>46</v>
      </c>
      <c r="D12" s="36" t="s">
        <v>608</v>
      </c>
      <c r="E12" s="26" t="s">
        <v>47</v>
      </c>
      <c r="F12" s="27">
        <v>7</v>
      </c>
      <c r="G12" s="27">
        <v>625</v>
      </c>
      <c r="H12" s="212">
        <f t="shared" si="0"/>
        <v>4375</v>
      </c>
      <c r="I12" s="353">
        <f>'C&amp;I Measurement sheet'!I49</f>
        <v>5.68</v>
      </c>
      <c r="J12" s="358">
        <f t="shared" si="1"/>
        <v>3550</v>
      </c>
      <c r="K12" s="292"/>
    </row>
    <row r="13" spans="1:22" ht="64.150000000000006" customHeight="1">
      <c r="B13" s="24">
        <v>3.09</v>
      </c>
      <c r="C13" s="24" t="s">
        <v>48</v>
      </c>
      <c r="D13" s="25" t="s">
        <v>49</v>
      </c>
      <c r="E13" s="26" t="s">
        <v>47</v>
      </c>
      <c r="F13" s="27">
        <v>8</v>
      </c>
      <c r="G13" s="27">
        <v>1950</v>
      </c>
      <c r="H13" s="212">
        <f t="shared" si="0"/>
        <v>15600</v>
      </c>
      <c r="I13" s="218"/>
      <c r="J13" s="358">
        <f t="shared" si="1"/>
        <v>0</v>
      </c>
      <c r="K13" s="292"/>
    </row>
    <row r="14" spans="1:22" ht="84">
      <c r="B14" s="338">
        <v>3.1</v>
      </c>
      <c r="C14" s="24" t="s">
        <v>50</v>
      </c>
      <c r="D14" s="25" t="s">
        <v>609</v>
      </c>
      <c r="E14" s="26" t="s">
        <v>47</v>
      </c>
      <c r="F14" s="27">
        <v>70</v>
      </c>
      <c r="G14" s="27">
        <v>475</v>
      </c>
      <c r="H14" s="212">
        <f t="shared" si="0"/>
        <v>33250</v>
      </c>
      <c r="I14" s="353">
        <f>'C&amp;I Measurement sheet'!I70</f>
        <v>60.724999999999994</v>
      </c>
      <c r="J14" s="358">
        <f t="shared" si="1"/>
        <v>28844.374999999996</v>
      </c>
      <c r="K14" s="292"/>
    </row>
    <row r="15" spans="1:22" ht="94.5">
      <c r="B15" s="334">
        <v>3.11</v>
      </c>
      <c r="C15" s="24" t="s">
        <v>51</v>
      </c>
      <c r="D15" s="25" t="s">
        <v>610</v>
      </c>
      <c r="E15" s="26" t="s">
        <v>47</v>
      </c>
      <c r="F15" s="27">
        <v>45</v>
      </c>
      <c r="G15" s="27">
        <v>490</v>
      </c>
      <c r="H15" s="212">
        <f t="shared" si="0"/>
        <v>22050</v>
      </c>
      <c r="I15" s="353">
        <f>'C&amp;I Measurement sheet'!I87</f>
        <v>42.460000000000008</v>
      </c>
      <c r="J15" s="358">
        <f t="shared" si="1"/>
        <v>20805.400000000005</v>
      </c>
      <c r="K15" s="292"/>
    </row>
    <row r="16" spans="1:22">
      <c r="B16" s="31"/>
      <c r="C16" s="42"/>
      <c r="D16" s="32" t="s">
        <v>52</v>
      </c>
      <c r="E16" s="43"/>
      <c r="F16" s="44"/>
      <c r="G16" s="44"/>
      <c r="H16" s="213">
        <f>SUM(H5:H15)</f>
        <v>613353</v>
      </c>
      <c r="I16" s="221"/>
      <c r="J16" s="360">
        <f>SUM(J5:J15)</f>
        <v>567126.99155399995</v>
      </c>
      <c r="K16" s="364"/>
    </row>
    <row r="17" spans="2:11">
      <c r="B17" s="30"/>
      <c r="C17" s="45"/>
      <c r="D17" s="36"/>
      <c r="E17" s="26"/>
      <c r="F17" s="27"/>
      <c r="G17" s="27"/>
      <c r="H17" s="210"/>
      <c r="I17" s="218"/>
      <c r="J17" s="358"/>
      <c r="K17" s="292"/>
    </row>
    <row r="18" spans="2:11">
      <c r="B18" s="37">
        <v>4</v>
      </c>
      <c r="C18" s="37"/>
      <c r="D18" s="38" t="s">
        <v>7</v>
      </c>
      <c r="E18" s="39"/>
      <c r="F18" s="40"/>
      <c r="G18" s="40"/>
      <c r="H18" s="211"/>
      <c r="I18" s="222"/>
      <c r="J18" s="359"/>
      <c r="K18" s="292"/>
    </row>
    <row r="19" spans="2:11" ht="105">
      <c r="B19" s="334">
        <v>4.01</v>
      </c>
      <c r="C19" s="24" t="s">
        <v>53</v>
      </c>
      <c r="D19" s="25" t="s">
        <v>611</v>
      </c>
      <c r="E19" s="26" t="s">
        <v>39</v>
      </c>
      <c r="F19" s="27">
        <v>115</v>
      </c>
      <c r="G19" s="27">
        <v>2410</v>
      </c>
      <c r="H19" s="212">
        <f t="shared" ref="H19:H26" si="2">G19*$F19</f>
        <v>277150</v>
      </c>
      <c r="I19" s="353">
        <f>'C&amp;I Measurement sheet'!I111</f>
        <v>89.608299999999986</v>
      </c>
      <c r="J19" s="358">
        <f t="shared" ref="J19:J26" si="3">I19*G19</f>
        <v>215956.00299999997</v>
      </c>
      <c r="K19" s="292"/>
    </row>
    <row r="20" spans="2:11" ht="63">
      <c r="B20" s="334">
        <v>4.0199999999999996</v>
      </c>
      <c r="C20" s="24" t="s">
        <v>54</v>
      </c>
      <c r="D20" s="46" t="s">
        <v>55</v>
      </c>
      <c r="E20" s="26" t="s">
        <v>56</v>
      </c>
      <c r="F20" s="27">
        <v>650</v>
      </c>
      <c r="G20" s="27">
        <v>230</v>
      </c>
      <c r="H20" s="212">
        <f t="shared" si="2"/>
        <v>149500</v>
      </c>
      <c r="I20" s="353">
        <f>'C&amp;I Measurement sheet'!I124</f>
        <v>669.2700000000001</v>
      </c>
      <c r="J20" s="358">
        <f t="shared" si="3"/>
        <v>153932.10000000003</v>
      </c>
      <c r="K20" s="292"/>
    </row>
    <row r="21" spans="2:11" ht="42">
      <c r="B21" s="334">
        <v>4.03</v>
      </c>
      <c r="C21" s="24"/>
      <c r="D21" s="46" t="s">
        <v>612</v>
      </c>
      <c r="E21" s="26" t="s">
        <v>39</v>
      </c>
      <c r="F21" s="27">
        <v>48</v>
      </c>
      <c r="G21" s="27">
        <v>6000</v>
      </c>
      <c r="H21" s="212">
        <f t="shared" si="2"/>
        <v>288000</v>
      </c>
      <c r="I21" s="353">
        <f>'C&amp;I Measurement sheet'!I135</f>
        <v>32.378</v>
      </c>
      <c r="J21" s="358">
        <f t="shared" si="3"/>
        <v>194268</v>
      </c>
      <c r="K21" s="292"/>
    </row>
    <row r="22" spans="2:11" ht="42">
      <c r="B22" s="334">
        <v>4.04</v>
      </c>
      <c r="C22" s="24"/>
      <c r="D22" s="46" t="s">
        <v>57</v>
      </c>
      <c r="E22" s="26" t="s">
        <v>45</v>
      </c>
      <c r="F22" s="27">
        <v>12</v>
      </c>
      <c r="G22" s="27">
        <v>650</v>
      </c>
      <c r="H22" s="212">
        <f t="shared" si="2"/>
        <v>7800</v>
      </c>
      <c r="I22" s="353">
        <f>'C&amp;I Measurement sheet'!I139</f>
        <v>13.54</v>
      </c>
      <c r="J22" s="358">
        <f t="shared" si="3"/>
        <v>8801</v>
      </c>
      <c r="K22" s="292"/>
    </row>
    <row r="23" spans="2:11" ht="126">
      <c r="B23" s="334">
        <v>4.05</v>
      </c>
      <c r="C23" s="24"/>
      <c r="D23" s="46" t="s">
        <v>58</v>
      </c>
      <c r="E23" s="26"/>
      <c r="F23" s="27"/>
      <c r="G23" s="27"/>
      <c r="H23" s="212">
        <f t="shared" si="2"/>
        <v>0</v>
      </c>
      <c r="I23" s="218"/>
      <c r="J23" s="358">
        <f t="shared" si="3"/>
        <v>0</v>
      </c>
      <c r="K23" s="292"/>
    </row>
    <row r="24" spans="2:11">
      <c r="B24" s="24" t="s">
        <v>35</v>
      </c>
      <c r="C24" s="47"/>
      <c r="D24" s="46" t="s">
        <v>59</v>
      </c>
      <c r="E24" s="26" t="s">
        <v>60</v>
      </c>
      <c r="F24" s="27">
        <v>1</v>
      </c>
      <c r="G24" s="27">
        <v>2250</v>
      </c>
      <c r="H24" s="212">
        <f t="shared" si="2"/>
        <v>2250</v>
      </c>
      <c r="I24" s="218">
        <f>'C&amp;I Measurement sheet'!E141</f>
        <v>1</v>
      </c>
      <c r="J24" s="358">
        <f t="shared" si="3"/>
        <v>2250</v>
      </c>
      <c r="K24" s="292"/>
    </row>
    <row r="25" spans="2:11">
      <c r="B25" s="24" t="s">
        <v>36</v>
      </c>
      <c r="C25" s="47"/>
      <c r="D25" s="46" t="s">
        <v>61</v>
      </c>
      <c r="E25" s="26" t="s">
        <v>60</v>
      </c>
      <c r="F25" s="27">
        <v>3</v>
      </c>
      <c r="G25" s="27">
        <v>1650</v>
      </c>
      <c r="H25" s="212">
        <f t="shared" si="2"/>
        <v>4950</v>
      </c>
      <c r="I25" s="218"/>
      <c r="J25" s="358">
        <f t="shared" si="3"/>
        <v>0</v>
      </c>
      <c r="K25" s="292"/>
    </row>
    <row r="26" spans="2:11">
      <c r="B26" s="24" t="s">
        <v>62</v>
      </c>
      <c r="C26" s="47"/>
      <c r="D26" s="46" t="s">
        <v>63</v>
      </c>
      <c r="E26" s="26" t="s">
        <v>60</v>
      </c>
      <c r="F26" s="27">
        <v>1</v>
      </c>
      <c r="G26" s="27">
        <v>14500</v>
      </c>
      <c r="H26" s="212">
        <f t="shared" si="2"/>
        <v>14500</v>
      </c>
      <c r="I26" s="218">
        <f>'C&amp;I Measurement sheet'!E142</f>
        <v>1</v>
      </c>
      <c r="J26" s="358">
        <f t="shared" si="3"/>
        <v>14500</v>
      </c>
      <c r="K26" s="292"/>
    </row>
    <row r="27" spans="2:11">
      <c r="B27" s="48"/>
      <c r="C27" s="42"/>
      <c r="D27" s="49" t="s">
        <v>64</v>
      </c>
      <c r="E27" s="33"/>
      <c r="F27" s="34"/>
      <c r="G27" s="34"/>
      <c r="H27" s="214">
        <f>SUM(H19:H26)</f>
        <v>744150</v>
      </c>
      <c r="I27" s="221"/>
      <c r="J27" s="361">
        <f>SUM(J19:J26)</f>
        <v>589707.103</v>
      </c>
      <c r="K27" s="364"/>
    </row>
    <row r="28" spans="2:11">
      <c r="B28" s="30"/>
      <c r="C28" s="47"/>
      <c r="D28" s="46"/>
      <c r="E28" s="26"/>
      <c r="F28" s="27"/>
      <c r="G28" s="27"/>
      <c r="H28" s="210"/>
      <c r="I28" s="218"/>
      <c r="J28" s="358"/>
      <c r="K28" s="292"/>
    </row>
    <row r="29" spans="2:11">
      <c r="B29" s="50">
        <v>5</v>
      </c>
      <c r="C29" s="51"/>
      <c r="D29" s="52" t="s">
        <v>8</v>
      </c>
      <c r="E29" s="39"/>
      <c r="F29" s="40"/>
      <c r="G29" s="40"/>
      <c r="H29" s="211"/>
      <c r="I29" s="222"/>
      <c r="J29" s="359"/>
      <c r="K29" s="292"/>
    </row>
    <row r="30" spans="2:11" ht="63">
      <c r="B30" s="24">
        <v>5.01</v>
      </c>
      <c r="C30" s="24"/>
      <c r="D30" s="53" t="s">
        <v>65</v>
      </c>
      <c r="E30" s="26" t="s">
        <v>66</v>
      </c>
      <c r="F30" s="27">
        <v>0.15</v>
      </c>
      <c r="G30" s="27">
        <v>122542</v>
      </c>
      <c r="H30" s="212">
        <f t="shared" ref="H30:H38" si="4">G30*$F30</f>
        <v>18381.3</v>
      </c>
      <c r="I30" s="354"/>
      <c r="J30" s="358">
        <f>I30*G30</f>
        <v>0</v>
      </c>
      <c r="K30" s="292"/>
    </row>
    <row r="31" spans="2:11" ht="105">
      <c r="B31" s="334">
        <v>5.0199999999999996</v>
      </c>
      <c r="C31" s="24" t="s">
        <v>67</v>
      </c>
      <c r="D31" s="54" t="s">
        <v>613</v>
      </c>
      <c r="E31" s="26"/>
      <c r="F31" s="27"/>
      <c r="G31" s="27"/>
      <c r="H31" s="212">
        <f t="shared" si="4"/>
        <v>0</v>
      </c>
      <c r="I31" s="354"/>
      <c r="J31" s="358">
        <f t="shared" ref="J31:J38" si="5">I31*G31</f>
        <v>0</v>
      </c>
      <c r="K31" s="292"/>
    </row>
    <row r="32" spans="2:11">
      <c r="B32" s="334" t="s">
        <v>35</v>
      </c>
      <c r="C32" s="24"/>
      <c r="D32" s="54" t="s">
        <v>68</v>
      </c>
      <c r="E32" s="26" t="s">
        <v>60</v>
      </c>
      <c r="F32" s="27">
        <v>2</v>
      </c>
      <c r="G32" s="27">
        <v>36000</v>
      </c>
      <c r="H32" s="212">
        <f t="shared" si="4"/>
        <v>72000</v>
      </c>
      <c r="I32" s="354">
        <f>'C&amp;I Measurement sheet'!E148</f>
        <v>2</v>
      </c>
      <c r="J32" s="358">
        <f t="shared" si="5"/>
        <v>72000</v>
      </c>
      <c r="K32" s="292"/>
    </row>
    <row r="33" spans="1:15" ht="115.5">
      <c r="B33" s="334">
        <v>5.03</v>
      </c>
      <c r="C33" s="24" t="s">
        <v>69</v>
      </c>
      <c r="D33" s="54" t="s">
        <v>614</v>
      </c>
      <c r="E33" s="26"/>
      <c r="F33" s="27"/>
      <c r="G33" s="27"/>
      <c r="H33" s="212">
        <f t="shared" si="4"/>
        <v>0</v>
      </c>
      <c r="I33" s="354"/>
      <c r="J33" s="358">
        <f t="shared" si="5"/>
        <v>0</v>
      </c>
      <c r="K33" s="292"/>
    </row>
    <row r="34" spans="1:15">
      <c r="B34" s="334" t="s">
        <v>35</v>
      </c>
      <c r="C34" s="24"/>
      <c r="D34" s="54" t="s">
        <v>70</v>
      </c>
      <c r="E34" s="26" t="s">
        <v>60</v>
      </c>
      <c r="F34" s="27">
        <v>1</v>
      </c>
      <c r="G34" s="27">
        <f>65000-290</f>
        <v>64710</v>
      </c>
      <c r="H34" s="212">
        <f t="shared" si="4"/>
        <v>64710</v>
      </c>
      <c r="I34" s="354">
        <f>'C&amp;I Measurement sheet'!E150</f>
        <v>1</v>
      </c>
      <c r="J34" s="358">
        <f t="shared" si="5"/>
        <v>64710</v>
      </c>
      <c r="K34" s="292"/>
    </row>
    <row r="35" spans="1:15" ht="105">
      <c r="B35" s="334">
        <v>5.04</v>
      </c>
      <c r="C35" s="24" t="s">
        <v>71</v>
      </c>
      <c r="D35" s="54" t="s">
        <v>615</v>
      </c>
      <c r="E35" s="26"/>
      <c r="F35" s="27"/>
      <c r="G35" s="27"/>
      <c r="H35" s="212">
        <f t="shared" si="4"/>
        <v>0</v>
      </c>
      <c r="I35" s="354"/>
      <c r="J35" s="358">
        <f t="shared" si="5"/>
        <v>0</v>
      </c>
      <c r="K35" s="292"/>
    </row>
    <row r="36" spans="1:15">
      <c r="B36" s="334" t="s">
        <v>35</v>
      </c>
      <c r="C36" s="24"/>
      <c r="D36" s="54" t="s">
        <v>68</v>
      </c>
      <c r="E36" s="26" t="s">
        <v>60</v>
      </c>
      <c r="F36" s="27">
        <v>1</v>
      </c>
      <c r="G36" s="27">
        <f>34500-290</f>
        <v>34210</v>
      </c>
      <c r="H36" s="212">
        <f t="shared" si="4"/>
        <v>34210</v>
      </c>
      <c r="I36" s="354">
        <f>'C&amp;I Measurement sheet'!E153</f>
        <v>1</v>
      </c>
      <c r="J36" s="358">
        <f t="shared" si="5"/>
        <v>34210</v>
      </c>
      <c r="K36" s="292"/>
    </row>
    <row r="37" spans="1:15">
      <c r="B37" s="334" t="s">
        <v>36</v>
      </c>
      <c r="C37" s="24"/>
      <c r="D37" s="54" t="s">
        <v>72</v>
      </c>
      <c r="E37" s="26" t="s">
        <v>60</v>
      </c>
      <c r="F37" s="27">
        <v>1</v>
      </c>
      <c r="G37" s="27">
        <v>36500</v>
      </c>
      <c r="H37" s="212">
        <f t="shared" si="4"/>
        <v>36500</v>
      </c>
      <c r="I37" s="354">
        <f>'C&amp;I Measurement sheet'!E154</f>
        <v>1</v>
      </c>
      <c r="J37" s="358">
        <f t="shared" si="5"/>
        <v>36500</v>
      </c>
      <c r="K37" s="292"/>
    </row>
    <row r="38" spans="1:15" ht="63">
      <c r="B38" s="334">
        <v>5.05</v>
      </c>
      <c r="C38" s="24" t="s">
        <v>73</v>
      </c>
      <c r="D38" s="54" t="s">
        <v>74</v>
      </c>
      <c r="E38" s="26" t="s">
        <v>45</v>
      </c>
      <c r="F38" s="27">
        <v>4</v>
      </c>
      <c r="G38" s="27">
        <v>1850</v>
      </c>
      <c r="H38" s="212">
        <f t="shared" si="4"/>
        <v>7400</v>
      </c>
      <c r="I38" s="355">
        <f>'C&amp;I Measurement sheet'!I158</f>
        <v>1.6</v>
      </c>
      <c r="J38" s="358">
        <f t="shared" si="5"/>
        <v>2960</v>
      </c>
      <c r="K38" s="292"/>
    </row>
    <row r="39" spans="1:15">
      <c r="B39" s="48"/>
      <c r="C39" s="42"/>
      <c r="D39" s="49" t="s">
        <v>75</v>
      </c>
      <c r="E39" s="33"/>
      <c r="F39" s="34"/>
      <c r="G39" s="34"/>
      <c r="H39" s="214">
        <f>SUM(H30:H38)</f>
        <v>233201.3</v>
      </c>
      <c r="I39" s="221"/>
      <c r="J39" s="214">
        <f>SUM(J30:J38)</f>
        <v>210380</v>
      </c>
      <c r="K39" s="364"/>
    </row>
    <row r="40" spans="1:15">
      <c r="B40" s="30"/>
      <c r="C40" s="47"/>
      <c r="D40" s="46"/>
      <c r="E40" s="26"/>
      <c r="F40" s="27"/>
      <c r="G40" s="27"/>
      <c r="H40" s="210"/>
      <c r="I40" s="218"/>
      <c r="J40" s="358"/>
      <c r="K40" s="292"/>
    </row>
    <row r="41" spans="1:15">
      <c r="B41" s="55">
        <v>6</v>
      </c>
      <c r="C41" s="51"/>
      <c r="D41" s="52" t="s">
        <v>9</v>
      </c>
      <c r="E41" s="39"/>
      <c r="F41" s="40"/>
      <c r="G41" s="40"/>
      <c r="H41" s="211"/>
      <c r="I41" s="218"/>
      <c r="J41" s="358"/>
      <c r="K41" s="292"/>
    </row>
    <row r="42" spans="1:15">
      <c r="B42" s="30"/>
      <c r="C42" s="47"/>
      <c r="D42" s="56"/>
      <c r="E42" s="26"/>
      <c r="F42" s="27"/>
      <c r="G42" s="27"/>
      <c r="H42" s="210"/>
      <c r="I42" s="218"/>
      <c r="J42" s="358"/>
      <c r="K42" s="292"/>
    </row>
    <row r="43" spans="1:15" ht="31.5">
      <c r="B43" s="334">
        <v>6.02</v>
      </c>
      <c r="C43" s="24" t="s">
        <v>76</v>
      </c>
      <c r="D43" s="57" t="s">
        <v>616</v>
      </c>
      <c r="E43" s="26" t="s">
        <v>39</v>
      </c>
      <c r="F43" s="27">
        <v>95</v>
      </c>
      <c r="G43" s="27">
        <v>1900</v>
      </c>
      <c r="H43" s="212">
        <f t="shared" ref="H43:H59" si="6">G43*$F43</f>
        <v>180500</v>
      </c>
      <c r="I43" s="353">
        <f>'C&amp;I Measurement sheet'!I170</f>
        <v>56.040000000000006</v>
      </c>
      <c r="J43" s="358">
        <f t="shared" ref="J43:J59" si="7">I43*G43</f>
        <v>106476.00000000001</v>
      </c>
      <c r="K43" s="292"/>
    </row>
    <row r="44" spans="1:15" ht="31.5">
      <c r="A44" s="177"/>
      <c r="B44" s="341">
        <v>6.03</v>
      </c>
      <c r="C44" s="189" t="s">
        <v>77</v>
      </c>
      <c r="D44" s="190" t="s">
        <v>652</v>
      </c>
      <c r="E44" s="191" t="s">
        <v>39</v>
      </c>
      <c r="F44" s="178">
        <v>620</v>
      </c>
      <c r="G44" s="178">
        <v>1614</v>
      </c>
      <c r="H44" s="215">
        <f t="shared" si="6"/>
        <v>1000680</v>
      </c>
      <c r="I44" s="353">
        <f>'C&amp;I Measurement sheet'!I193</f>
        <v>193.18299999999999</v>
      </c>
      <c r="J44" s="358">
        <f t="shared" si="7"/>
        <v>311797.36199999996</v>
      </c>
      <c r="K44" s="375" t="s">
        <v>651</v>
      </c>
      <c r="L44" s="376" t="s">
        <v>851</v>
      </c>
      <c r="M44" s="187"/>
      <c r="N44" s="188"/>
      <c r="O44" s="188"/>
    </row>
    <row r="45" spans="1:15" ht="31.5">
      <c r="B45" s="334">
        <v>6.04</v>
      </c>
      <c r="C45" s="24"/>
      <c r="D45" s="57" t="s">
        <v>617</v>
      </c>
      <c r="E45" s="26" t="s">
        <v>39</v>
      </c>
      <c r="F45" s="27">
        <v>17</v>
      </c>
      <c r="G45" s="27">
        <v>2690</v>
      </c>
      <c r="H45" s="212">
        <f t="shared" si="6"/>
        <v>45730</v>
      </c>
      <c r="I45" s="353">
        <f>'C&amp;I Measurement sheet'!I198</f>
        <v>19.308</v>
      </c>
      <c r="J45" s="358">
        <f t="shared" si="7"/>
        <v>51938.52</v>
      </c>
      <c r="K45" s="292"/>
    </row>
    <row r="46" spans="1:15">
      <c r="B46" s="24">
        <v>6.05</v>
      </c>
      <c r="C46" s="24"/>
      <c r="D46" s="56" t="s">
        <v>78</v>
      </c>
      <c r="E46" s="26"/>
      <c r="F46" s="27"/>
      <c r="G46" s="27"/>
      <c r="H46" s="210"/>
      <c r="I46" s="218"/>
      <c r="J46" s="358">
        <f t="shared" si="7"/>
        <v>0</v>
      </c>
      <c r="K46" s="292"/>
    </row>
    <row r="47" spans="1:15" ht="147">
      <c r="B47" s="334" t="s">
        <v>79</v>
      </c>
      <c r="C47" s="24" t="s">
        <v>80</v>
      </c>
      <c r="D47" s="54" t="s">
        <v>618</v>
      </c>
      <c r="E47" s="26" t="s">
        <v>39</v>
      </c>
      <c r="F47" s="27">
        <v>9</v>
      </c>
      <c r="G47" s="27">
        <v>11500</v>
      </c>
      <c r="H47" s="212">
        <f t="shared" si="6"/>
        <v>103500</v>
      </c>
      <c r="I47" s="353">
        <f>'C&amp;I Measurement sheet'!I201</f>
        <v>8.1180000000000003</v>
      </c>
      <c r="J47" s="358">
        <f t="shared" si="7"/>
        <v>93357</v>
      </c>
      <c r="K47" s="292"/>
    </row>
    <row r="48" spans="1:15" ht="94.5">
      <c r="B48" s="334" t="s">
        <v>81</v>
      </c>
      <c r="C48" s="24" t="s">
        <v>82</v>
      </c>
      <c r="D48" s="54" t="s">
        <v>619</v>
      </c>
      <c r="E48" s="26" t="s">
        <v>39</v>
      </c>
      <c r="F48" s="27">
        <v>3</v>
      </c>
      <c r="G48" s="27">
        <v>8754</v>
      </c>
      <c r="H48" s="212">
        <f t="shared" si="6"/>
        <v>26262</v>
      </c>
      <c r="I48" s="353">
        <f>'C&amp;I Measurement sheet'!I203</f>
        <v>2.5739999999999998</v>
      </c>
      <c r="J48" s="358">
        <f t="shared" si="7"/>
        <v>22532.795999999998</v>
      </c>
      <c r="K48" s="292"/>
    </row>
    <row r="49" spans="2:11" ht="21">
      <c r="B49" s="334" t="s">
        <v>83</v>
      </c>
      <c r="C49" s="24"/>
      <c r="D49" s="46" t="s">
        <v>620</v>
      </c>
      <c r="E49" s="26" t="s">
        <v>39</v>
      </c>
      <c r="F49" s="27">
        <v>13</v>
      </c>
      <c r="G49" s="27">
        <v>7500</v>
      </c>
      <c r="H49" s="212">
        <f t="shared" si="6"/>
        <v>97500</v>
      </c>
      <c r="I49" s="353">
        <f>'C&amp;I Measurement sheet'!I205</f>
        <v>12.615</v>
      </c>
      <c r="J49" s="358">
        <f t="shared" si="7"/>
        <v>94612.5</v>
      </c>
      <c r="K49" s="292"/>
    </row>
    <row r="50" spans="2:11" ht="42">
      <c r="B50" s="334" t="s">
        <v>84</v>
      </c>
      <c r="C50" s="24"/>
      <c r="D50" s="57" t="s">
        <v>621</v>
      </c>
      <c r="E50" s="26" t="s">
        <v>85</v>
      </c>
      <c r="F50" s="27">
        <v>13</v>
      </c>
      <c r="G50" s="27">
        <v>2797</v>
      </c>
      <c r="H50" s="212">
        <f t="shared" si="6"/>
        <v>36361</v>
      </c>
      <c r="I50" s="353">
        <f>'C&amp;I Measurement sheet'!I207</f>
        <v>12.615</v>
      </c>
      <c r="J50" s="358">
        <f t="shared" si="7"/>
        <v>35284.154999999999</v>
      </c>
      <c r="K50" s="292"/>
    </row>
    <row r="51" spans="2:11" ht="31.5">
      <c r="B51" s="334">
        <v>6.06</v>
      </c>
      <c r="C51" s="24"/>
      <c r="D51" s="46" t="s">
        <v>622</v>
      </c>
      <c r="E51" s="26" t="s">
        <v>39</v>
      </c>
      <c r="F51" s="27">
        <v>26</v>
      </c>
      <c r="G51" s="27">
        <v>12500</v>
      </c>
      <c r="H51" s="212">
        <f t="shared" si="6"/>
        <v>325000</v>
      </c>
      <c r="I51" s="355">
        <f>'C&amp;I Measurement sheet'!I209</f>
        <v>25.056000000000001</v>
      </c>
      <c r="J51" s="358">
        <f t="shared" si="7"/>
        <v>313200</v>
      </c>
      <c r="K51" s="292"/>
    </row>
    <row r="52" spans="2:11" ht="42">
      <c r="B52" s="334">
        <v>6.07</v>
      </c>
      <c r="C52" s="24"/>
      <c r="D52" s="57" t="s">
        <v>623</v>
      </c>
      <c r="E52" s="26" t="s">
        <v>39</v>
      </c>
      <c r="F52" s="27">
        <v>16</v>
      </c>
      <c r="G52" s="27">
        <v>2400</v>
      </c>
      <c r="H52" s="212">
        <f t="shared" si="6"/>
        <v>38400</v>
      </c>
      <c r="I52" s="355">
        <f>'C&amp;I Measurement sheet'!I218</f>
        <v>41.852499999999999</v>
      </c>
      <c r="J52" s="358">
        <f t="shared" si="7"/>
        <v>100446</v>
      </c>
      <c r="K52" s="292"/>
    </row>
    <row r="53" spans="2:11">
      <c r="B53" s="24"/>
      <c r="C53" s="24"/>
      <c r="D53" s="56"/>
      <c r="E53" s="26"/>
      <c r="F53" s="27"/>
      <c r="G53" s="27"/>
      <c r="H53" s="212">
        <f t="shared" si="6"/>
        <v>0</v>
      </c>
      <c r="I53" s="354"/>
      <c r="J53" s="358">
        <f t="shared" si="7"/>
        <v>0</v>
      </c>
      <c r="K53" s="292"/>
    </row>
    <row r="54" spans="2:11" ht="44.5" customHeight="1">
      <c r="B54" s="334">
        <v>6.08</v>
      </c>
      <c r="C54" s="24" t="s">
        <v>86</v>
      </c>
      <c r="D54" s="46" t="s">
        <v>87</v>
      </c>
      <c r="E54" s="26" t="s">
        <v>39</v>
      </c>
      <c r="F54" s="27">
        <v>9</v>
      </c>
      <c r="G54" s="27">
        <v>11700</v>
      </c>
      <c r="H54" s="212">
        <f t="shared" si="6"/>
        <v>105300</v>
      </c>
      <c r="I54" s="355">
        <f>'C&amp;I Measurement sheet'!I225</f>
        <v>8.4</v>
      </c>
      <c r="J54" s="358">
        <f t="shared" si="7"/>
        <v>98280</v>
      </c>
      <c r="K54" s="292"/>
    </row>
    <row r="55" spans="2:11" ht="46.15" customHeight="1">
      <c r="B55" s="334">
        <v>6.09</v>
      </c>
      <c r="C55" s="24" t="s">
        <v>86</v>
      </c>
      <c r="D55" s="57" t="s">
        <v>88</v>
      </c>
      <c r="E55" s="26" t="s">
        <v>39</v>
      </c>
      <c r="F55" s="27">
        <v>7</v>
      </c>
      <c r="G55" s="27">
        <v>6994</v>
      </c>
      <c r="H55" s="212">
        <f t="shared" si="6"/>
        <v>48958</v>
      </c>
      <c r="I55" s="355">
        <f>'C&amp;I Measurement sheet'!I227</f>
        <v>5.6</v>
      </c>
      <c r="J55" s="358">
        <f t="shared" si="7"/>
        <v>39166.399999999994</v>
      </c>
      <c r="K55" s="292"/>
    </row>
    <row r="56" spans="2:11" ht="42">
      <c r="B56" s="338">
        <v>6.1</v>
      </c>
      <c r="C56" s="24" t="s">
        <v>86</v>
      </c>
      <c r="D56" s="57" t="s">
        <v>89</v>
      </c>
      <c r="E56" s="26" t="s">
        <v>39</v>
      </c>
      <c r="F56" s="27">
        <v>7</v>
      </c>
      <c r="G56" s="27">
        <v>2250</v>
      </c>
      <c r="H56" s="212">
        <f t="shared" si="6"/>
        <v>15750</v>
      </c>
      <c r="I56" s="355">
        <f>'C&amp;I Measurement sheet'!I229</f>
        <v>5.6</v>
      </c>
      <c r="J56" s="358">
        <f t="shared" si="7"/>
        <v>12600</v>
      </c>
      <c r="K56" s="292"/>
    </row>
    <row r="57" spans="2:11" ht="115.5">
      <c r="B57" s="24">
        <v>6.11</v>
      </c>
      <c r="C57" s="24" t="s">
        <v>90</v>
      </c>
      <c r="D57" s="57" t="s">
        <v>624</v>
      </c>
      <c r="E57" s="26" t="s">
        <v>39</v>
      </c>
      <c r="F57" s="27">
        <v>3</v>
      </c>
      <c r="G57" s="27">
        <v>10775</v>
      </c>
      <c r="H57" s="212">
        <f t="shared" si="6"/>
        <v>32325</v>
      </c>
      <c r="I57" s="354"/>
      <c r="J57" s="358">
        <f t="shared" si="7"/>
        <v>0</v>
      </c>
      <c r="K57" s="292"/>
    </row>
    <row r="58" spans="2:11" ht="21">
      <c r="B58" s="334">
        <v>6.12</v>
      </c>
      <c r="C58" s="24"/>
      <c r="D58" s="57" t="s">
        <v>91</v>
      </c>
      <c r="E58" s="26" t="s">
        <v>39</v>
      </c>
      <c r="F58" s="27">
        <v>30</v>
      </c>
      <c r="G58" s="27">
        <v>5400</v>
      </c>
      <c r="H58" s="212">
        <f t="shared" si="6"/>
        <v>162000</v>
      </c>
      <c r="I58" s="355">
        <f>'C&amp;I Measurement sheet'!I238</f>
        <v>14.8521</v>
      </c>
      <c r="J58" s="358">
        <f t="shared" si="7"/>
        <v>80201.34</v>
      </c>
      <c r="K58" s="292"/>
    </row>
    <row r="59" spans="2:11" ht="52.5">
      <c r="B59" s="24">
        <v>6.13</v>
      </c>
      <c r="C59" s="24"/>
      <c r="D59" s="57" t="s">
        <v>625</v>
      </c>
      <c r="E59" s="26" t="s">
        <v>39</v>
      </c>
      <c r="F59" s="27">
        <v>45</v>
      </c>
      <c r="G59" s="27">
        <v>3800</v>
      </c>
      <c r="H59" s="212">
        <f t="shared" si="6"/>
        <v>171000</v>
      </c>
      <c r="I59" s="354"/>
      <c r="J59" s="358">
        <f t="shared" si="7"/>
        <v>0</v>
      </c>
      <c r="K59" s="292"/>
    </row>
    <row r="60" spans="2:11">
      <c r="B60" s="48"/>
      <c r="C60" s="42"/>
      <c r="D60" s="49" t="s">
        <v>92</v>
      </c>
      <c r="E60" s="33"/>
      <c r="F60" s="34"/>
      <c r="G60" s="34"/>
      <c r="H60" s="214">
        <f>SUM(H43:H59)</f>
        <v>2389266</v>
      </c>
      <c r="I60" s="221"/>
      <c r="J60" s="362">
        <f>SUM(J43:J59)</f>
        <v>1359892.0730000001</v>
      </c>
      <c r="K60" s="364"/>
    </row>
    <row r="61" spans="2:11">
      <c r="B61" s="30"/>
      <c r="C61" s="47"/>
      <c r="D61" s="46"/>
      <c r="E61" s="26"/>
      <c r="F61" s="27"/>
      <c r="G61" s="27"/>
      <c r="H61" s="210"/>
      <c r="I61" s="218"/>
      <c r="J61" s="358"/>
      <c r="K61" s="292"/>
    </row>
    <row r="62" spans="2:11">
      <c r="B62" s="50">
        <v>7</v>
      </c>
      <c r="C62" s="51"/>
      <c r="D62" s="52" t="s">
        <v>10</v>
      </c>
      <c r="E62" s="39"/>
      <c r="F62" s="40"/>
      <c r="G62" s="40"/>
      <c r="H62" s="211"/>
      <c r="I62" s="222"/>
      <c r="J62" s="359"/>
      <c r="K62" s="292"/>
    </row>
    <row r="63" spans="2:11" ht="73.5">
      <c r="B63" s="334">
        <v>7.01</v>
      </c>
      <c r="C63" s="24" t="s">
        <v>93</v>
      </c>
      <c r="D63" s="54" t="s">
        <v>626</v>
      </c>
      <c r="E63" s="26" t="s">
        <v>39</v>
      </c>
      <c r="F63" s="27">
        <v>86</v>
      </c>
      <c r="G63" s="27">
        <v>2110</v>
      </c>
      <c r="H63" s="212">
        <f t="shared" ref="H63:H70" si="8">G63*$F63</f>
        <v>181460</v>
      </c>
      <c r="I63" s="355">
        <f>'C&amp;I Measurement sheet'!I256</f>
        <v>81.396000000000001</v>
      </c>
      <c r="J63" s="358">
        <f>I63*G63</f>
        <v>171745.56</v>
      </c>
      <c r="K63" s="292"/>
    </row>
    <row r="64" spans="2:11" ht="73.5">
      <c r="B64" s="334">
        <v>7.02</v>
      </c>
      <c r="C64" s="24" t="s">
        <v>94</v>
      </c>
      <c r="D64" s="57" t="s">
        <v>627</v>
      </c>
      <c r="E64" s="26" t="s">
        <v>39</v>
      </c>
      <c r="F64" s="27">
        <v>15</v>
      </c>
      <c r="G64" s="27">
        <v>3200</v>
      </c>
      <c r="H64" s="212">
        <f t="shared" si="8"/>
        <v>48000</v>
      </c>
      <c r="I64" s="355">
        <f>'C&amp;I Measurement sheet'!I267</f>
        <v>14.556000000000001</v>
      </c>
      <c r="J64" s="358">
        <f t="shared" ref="J64:J70" si="9">I64*G64</f>
        <v>46579.200000000004</v>
      </c>
      <c r="K64" s="292"/>
    </row>
    <row r="65" spans="2:11" ht="73.5">
      <c r="B65" s="334">
        <v>7.03</v>
      </c>
      <c r="C65" s="24" t="s">
        <v>95</v>
      </c>
      <c r="D65" s="57" t="s">
        <v>628</v>
      </c>
      <c r="E65" s="26" t="s">
        <v>39</v>
      </c>
      <c r="F65" s="27">
        <v>17</v>
      </c>
      <c r="G65" s="27">
        <v>4400</v>
      </c>
      <c r="H65" s="212">
        <f t="shared" si="8"/>
        <v>74800</v>
      </c>
      <c r="I65" s="355">
        <f>'C&amp;I Measurement sheet'!I275</f>
        <v>15.779999999999998</v>
      </c>
      <c r="J65" s="358">
        <f t="shared" si="9"/>
        <v>69431.999999999985</v>
      </c>
      <c r="K65" s="292"/>
    </row>
    <row r="66" spans="2:11" ht="52.5">
      <c r="B66" s="334">
        <v>7.04</v>
      </c>
      <c r="C66" s="24" t="s">
        <v>96</v>
      </c>
      <c r="D66" s="57" t="s">
        <v>629</v>
      </c>
      <c r="E66" s="26" t="s">
        <v>39</v>
      </c>
      <c r="F66" s="27">
        <v>9</v>
      </c>
      <c r="G66" s="27">
        <v>3300</v>
      </c>
      <c r="H66" s="212">
        <f t="shared" si="8"/>
        <v>29700</v>
      </c>
      <c r="I66" s="355">
        <f>'C&amp;I Measurement sheet'!I277</f>
        <v>8.0030000000000001</v>
      </c>
      <c r="J66" s="358">
        <f t="shared" si="9"/>
        <v>26409.9</v>
      </c>
      <c r="K66" s="292"/>
    </row>
    <row r="67" spans="2:11" ht="42">
      <c r="B67" s="334">
        <v>7.05</v>
      </c>
      <c r="C67" s="24" t="s">
        <v>97</v>
      </c>
      <c r="D67" s="57" t="s">
        <v>630</v>
      </c>
      <c r="E67" s="26" t="s">
        <v>39</v>
      </c>
      <c r="F67" s="27">
        <v>30</v>
      </c>
      <c r="G67" s="27">
        <v>9400</v>
      </c>
      <c r="H67" s="212">
        <f t="shared" si="8"/>
        <v>282000</v>
      </c>
      <c r="I67" s="355">
        <f>'C&amp;I Measurement sheet'!I281</f>
        <v>18.791</v>
      </c>
      <c r="J67" s="358">
        <f t="shared" si="9"/>
        <v>176635.4</v>
      </c>
      <c r="K67" s="292"/>
    </row>
    <row r="68" spans="2:11" ht="63">
      <c r="B68" s="334">
        <v>7.06</v>
      </c>
      <c r="C68" s="24"/>
      <c r="D68" s="36" t="s">
        <v>631</v>
      </c>
      <c r="E68" s="26" t="s">
        <v>47</v>
      </c>
      <c r="F68" s="27">
        <v>45</v>
      </c>
      <c r="G68" s="27">
        <v>950</v>
      </c>
      <c r="H68" s="212">
        <f t="shared" si="8"/>
        <v>42750</v>
      </c>
      <c r="I68" s="355">
        <f>'C&amp;I Measurement sheet'!I285</f>
        <v>30.57</v>
      </c>
      <c r="J68" s="358">
        <f t="shared" si="9"/>
        <v>29041.5</v>
      </c>
      <c r="K68" s="292"/>
    </row>
    <row r="69" spans="2:11" ht="87" customHeight="1">
      <c r="B69" s="24">
        <v>7.07</v>
      </c>
      <c r="C69" s="24"/>
      <c r="D69" s="53" t="s">
        <v>98</v>
      </c>
      <c r="E69" s="26" t="s">
        <v>39</v>
      </c>
      <c r="F69" s="27">
        <v>165</v>
      </c>
      <c r="G69" s="27">
        <v>580</v>
      </c>
      <c r="H69" s="212">
        <f t="shared" si="8"/>
        <v>95700</v>
      </c>
      <c r="I69" s="354"/>
      <c r="J69" s="358">
        <f t="shared" si="9"/>
        <v>0</v>
      </c>
      <c r="K69" s="292"/>
    </row>
    <row r="70" spans="2:11" ht="66" customHeight="1">
      <c r="B70" s="24">
        <v>7.08</v>
      </c>
      <c r="C70" s="24"/>
      <c r="D70" s="53" t="s">
        <v>632</v>
      </c>
      <c r="E70" s="26" t="s">
        <v>39</v>
      </c>
      <c r="F70" s="27">
        <v>8</v>
      </c>
      <c r="G70" s="27">
        <v>2959</v>
      </c>
      <c r="H70" s="212">
        <f t="shared" si="8"/>
        <v>23672</v>
      </c>
      <c r="I70" s="354"/>
      <c r="J70" s="358">
        <f t="shared" si="9"/>
        <v>0</v>
      </c>
      <c r="K70" s="292"/>
    </row>
    <row r="71" spans="2:11">
      <c r="B71" s="48"/>
      <c r="C71" s="42"/>
      <c r="D71" s="58" t="s">
        <v>99</v>
      </c>
      <c r="E71" s="33"/>
      <c r="F71" s="34"/>
      <c r="G71" s="34"/>
      <c r="H71" s="214">
        <f>SUM(H63:H70)</f>
        <v>778082</v>
      </c>
      <c r="I71" s="221"/>
      <c r="J71" s="363">
        <f>SUM(J63:J70)</f>
        <v>519843.56000000006</v>
      </c>
      <c r="K71" s="364"/>
    </row>
    <row r="72" spans="2:11">
      <c r="B72" s="30"/>
      <c r="C72" s="47"/>
      <c r="D72" s="46"/>
      <c r="E72" s="26"/>
      <c r="F72" s="27"/>
      <c r="G72" s="27"/>
      <c r="H72" s="210"/>
      <c r="I72" s="218"/>
      <c r="J72" s="358"/>
      <c r="K72" s="292"/>
    </row>
    <row r="73" spans="2:11">
      <c r="B73" s="50">
        <v>8</v>
      </c>
      <c r="C73" s="51"/>
      <c r="D73" s="52" t="s">
        <v>11</v>
      </c>
      <c r="E73" s="39"/>
      <c r="F73" s="40"/>
      <c r="G73" s="40"/>
      <c r="H73" s="211"/>
      <c r="I73" s="222"/>
      <c r="J73" s="359"/>
      <c r="K73" s="292"/>
    </row>
    <row r="74" spans="2:11" ht="213" customHeight="1">
      <c r="B74" s="334">
        <v>8.01</v>
      </c>
      <c r="C74" s="24"/>
      <c r="D74" s="53" t="s">
        <v>633</v>
      </c>
      <c r="E74" s="26" t="s">
        <v>60</v>
      </c>
      <c r="F74" s="27">
        <v>1</v>
      </c>
      <c r="G74" s="27">
        <v>165000</v>
      </c>
      <c r="H74" s="212">
        <f t="shared" ref="H74:H98" si="10">G74*$F74</f>
        <v>165000</v>
      </c>
      <c r="I74" s="371">
        <f>'C&amp;I Measurement sheet'!E287</f>
        <v>1</v>
      </c>
      <c r="J74" s="358">
        <f>I74*G74</f>
        <v>165000</v>
      </c>
      <c r="K74" s="373" t="s">
        <v>850</v>
      </c>
    </row>
    <row r="75" spans="2:11" ht="142.15" customHeight="1">
      <c r="B75" s="334">
        <v>8.02</v>
      </c>
      <c r="C75" s="24" t="s">
        <v>100</v>
      </c>
      <c r="D75" s="53" t="s">
        <v>634</v>
      </c>
      <c r="E75" s="26" t="s">
        <v>39</v>
      </c>
      <c r="F75" s="27">
        <v>6</v>
      </c>
      <c r="G75" s="27">
        <v>54000</v>
      </c>
      <c r="H75" s="212">
        <f t="shared" si="10"/>
        <v>324000</v>
      </c>
      <c r="I75" s="355">
        <f>'C&amp;I Measurement sheet'!I291</f>
        <v>6.0449999999999999</v>
      </c>
      <c r="J75" s="358">
        <f t="shared" ref="J75:J97" si="11">I75*G75</f>
        <v>326430</v>
      </c>
      <c r="K75" s="292"/>
    </row>
    <row r="76" spans="2:11" ht="157.5">
      <c r="B76" s="24">
        <v>8.0299999999999994</v>
      </c>
      <c r="C76" s="24"/>
      <c r="D76" s="53" t="s">
        <v>635</v>
      </c>
      <c r="E76" s="26" t="s">
        <v>85</v>
      </c>
      <c r="F76" s="27">
        <v>3</v>
      </c>
      <c r="G76" s="27">
        <v>5128</v>
      </c>
      <c r="H76" s="212">
        <f t="shared" si="10"/>
        <v>15384</v>
      </c>
      <c r="I76" s="354"/>
      <c r="J76" s="358">
        <f t="shared" si="11"/>
        <v>0</v>
      </c>
      <c r="K76" s="292"/>
    </row>
    <row r="77" spans="2:11">
      <c r="B77" s="24"/>
      <c r="C77" s="24"/>
      <c r="D77" s="46"/>
      <c r="E77" s="26"/>
      <c r="F77" s="27"/>
      <c r="G77" s="27"/>
      <c r="H77" s="212">
        <f t="shared" si="10"/>
        <v>0</v>
      </c>
      <c r="I77" s="354"/>
      <c r="J77" s="358">
        <f t="shared" si="11"/>
        <v>0</v>
      </c>
      <c r="K77" s="292"/>
    </row>
    <row r="78" spans="2:11" ht="52.5">
      <c r="B78" s="24">
        <v>8.0399999999999991</v>
      </c>
      <c r="C78" s="24" t="s">
        <v>101</v>
      </c>
      <c r="D78" s="53" t="s">
        <v>636</v>
      </c>
      <c r="E78" s="26" t="s">
        <v>60</v>
      </c>
      <c r="F78" s="27">
        <v>2</v>
      </c>
      <c r="G78" s="27">
        <v>18500</v>
      </c>
      <c r="H78" s="212">
        <f t="shared" si="10"/>
        <v>37000</v>
      </c>
      <c r="I78" s="354"/>
      <c r="J78" s="358">
        <f t="shared" si="11"/>
        <v>0</v>
      </c>
      <c r="K78" s="292"/>
    </row>
    <row r="79" spans="2:11" ht="42">
      <c r="B79" s="334">
        <v>8.0500000000000007</v>
      </c>
      <c r="C79" s="24" t="s">
        <v>102</v>
      </c>
      <c r="D79" s="53" t="s">
        <v>637</v>
      </c>
      <c r="E79" s="26" t="s">
        <v>39</v>
      </c>
      <c r="F79" s="27">
        <v>4</v>
      </c>
      <c r="G79" s="27">
        <v>10000</v>
      </c>
      <c r="H79" s="212">
        <f t="shared" si="10"/>
        <v>40000</v>
      </c>
      <c r="I79" s="355">
        <f>'C&amp;I Measurement sheet'!I293</f>
        <v>3.9839500000000001</v>
      </c>
      <c r="J79" s="358">
        <f t="shared" si="11"/>
        <v>39839.5</v>
      </c>
      <c r="K79" s="292"/>
    </row>
    <row r="80" spans="2:11" ht="31.5">
      <c r="B80" s="334">
        <v>8.06</v>
      </c>
      <c r="C80" s="24" t="s">
        <v>102</v>
      </c>
      <c r="D80" s="46" t="s">
        <v>103</v>
      </c>
      <c r="E80" s="26" t="s">
        <v>104</v>
      </c>
      <c r="F80" s="27">
        <v>4</v>
      </c>
      <c r="G80" s="27">
        <v>8500</v>
      </c>
      <c r="H80" s="212">
        <f t="shared" si="10"/>
        <v>34000</v>
      </c>
      <c r="I80" s="355">
        <f>'C&amp;I Measurement sheet'!I295</f>
        <v>7.31</v>
      </c>
      <c r="J80" s="358">
        <f t="shared" si="11"/>
        <v>62135</v>
      </c>
      <c r="K80" s="292"/>
    </row>
    <row r="81" spans="2:12" ht="45.65" customHeight="1">
      <c r="B81" s="24">
        <v>8.07</v>
      </c>
      <c r="C81" s="24" t="s">
        <v>105</v>
      </c>
      <c r="D81" s="46" t="s">
        <v>106</v>
      </c>
      <c r="E81" s="26" t="s">
        <v>39</v>
      </c>
      <c r="F81" s="27">
        <v>20</v>
      </c>
      <c r="G81" s="27">
        <v>5800</v>
      </c>
      <c r="H81" s="212">
        <f t="shared" si="10"/>
        <v>116000</v>
      </c>
      <c r="I81" s="354"/>
      <c r="J81" s="358">
        <f t="shared" si="11"/>
        <v>0</v>
      </c>
      <c r="K81" s="292"/>
    </row>
    <row r="82" spans="2:12" ht="114.65" customHeight="1">
      <c r="B82" s="24">
        <v>8.08</v>
      </c>
      <c r="C82" s="24"/>
      <c r="D82" s="53" t="s">
        <v>638</v>
      </c>
      <c r="E82" s="26" t="s">
        <v>107</v>
      </c>
      <c r="F82" s="27">
        <v>2</v>
      </c>
      <c r="G82" s="27">
        <v>11298</v>
      </c>
      <c r="H82" s="212">
        <f t="shared" si="10"/>
        <v>22596</v>
      </c>
      <c r="I82" s="354"/>
      <c r="J82" s="358">
        <f t="shared" si="11"/>
        <v>0</v>
      </c>
      <c r="K82" s="292"/>
    </row>
    <row r="83" spans="2:12" ht="155.5" customHeight="1">
      <c r="B83" s="24">
        <v>8.09</v>
      </c>
      <c r="C83" s="24"/>
      <c r="D83" s="53" t="s">
        <v>639</v>
      </c>
      <c r="E83" s="26" t="s">
        <v>39</v>
      </c>
      <c r="F83" s="27">
        <v>3</v>
      </c>
      <c r="G83" s="27">
        <v>26900</v>
      </c>
      <c r="H83" s="212">
        <f t="shared" si="10"/>
        <v>80700</v>
      </c>
      <c r="I83" s="354"/>
      <c r="J83" s="358">
        <f t="shared" si="11"/>
        <v>0</v>
      </c>
      <c r="K83" s="292"/>
    </row>
    <row r="84" spans="2:12" ht="52.5">
      <c r="B84" s="41">
        <v>8.1</v>
      </c>
      <c r="C84" s="24"/>
      <c r="D84" s="53" t="s">
        <v>640</v>
      </c>
      <c r="E84" s="26" t="s">
        <v>39</v>
      </c>
      <c r="F84" s="27">
        <v>3</v>
      </c>
      <c r="G84" s="27">
        <v>16587</v>
      </c>
      <c r="H84" s="212">
        <f t="shared" si="10"/>
        <v>49761</v>
      </c>
      <c r="I84" s="354"/>
      <c r="J84" s="358">
        <f t="shared" si="11"/>
        <v>0</v>
      </c>
      <c r="K84" s="292"/>
    </row>
    <row r="85" spans="2:12" ht="84">
      <c r="B85" s="24">
        <v>8.11</v>
      </c>
      <c r="C85" s="24"/>
      <c r="D85" s="53" t="s">
        <v>641</v>
      </c>
      <c r="E85" s="26" t="s">
        <v>39</v>
      </c>
      <c r="F85" s="27">
        <v>7</v>
      </c>
      <c r="G85" s="27">
        <v>24400</v>
      </c>
      <c r="H85" s="212">
        <f t="shared" si="10"/>
        <v>170800</v>
      </c>
      <c r="I85" s="354"/>
      <c r="J85" s="358">
        <f t="shared" si="11"/>
        <v>0</v>
      </c>
      <c r="K85" s="292"/>
    </row>
    <row r="86" spans="2:12">
      <c r="B86" s="24"/>
      <c r="C86" s="24"/>
      <c r="D86" s="53"/>
      <c r="E86" s="26"/>
      <c r="F86" s="27"/>
      <c r="G86" s="27"/>
      <c r="H86" s="212">
        <f t="shared" si="10"/>
        <v>0</v>
      </c>
      <c r="I86" s="354"/>
      <c r="J86" s="358">
        <f t="shared" si="11"/>
        <v>0</v>
      </c>
      <c r="K86" s="292"/>
    </row>
    <row r="87" spans="2:12" ht="105">
      <c r="B87" s="334">
        <v>8.1199999999999992</v>
      </c>
      <c r="C87" s="24"/>
      <c r="D87" s="53" t="s">
        <v>642</v>
      </c>
      <c r="E87" s="26" t="s">
        <v>60</v>
      </c>
      <c r="F87" s="27">
        <v>1</v>
      </c>
      <c r="G87" s="27">
        <v>35000</v>
      </c>
      <c r="H87" s="212">
        <f t="shared" si="10"/>
        <v>35000</v>
      </c>
      <c r="I87" s="372">
        <v>1</v>
      </c>
      <c r="J87" s="358">
        <f t="shared" si="11"/>
        <v>35000</v>
      </c>
      <c r="K87" s="373" t="s">
        <v>850</v>
      </c>
    </row>
    <row r="88" spans="2:12" ht="42">
      <c r="B88" s="334">
        <v>8.1300000000000008</v>
      </c>
      <c r="C88" s="24"/>
      <c r="D88" s="53" t="s">
        <v>643</v>
      </c>
      <c r="E88" s="26" t="s">
        <v>60</v>
      </c>
      <c r="F88" s="27">
        <v>1</v>
      </c>
      <c r="G88" s="27">
        <v>10500</v>
      </c>
      <c r="H88" s="212">
        <f t="shared" si="10"/>
        <v>10500</v>
      </c>
      <c r="I88" s="372">
        <f>'C&amp;I Measurement sheet'!E303</f>
        <v>1</v>
      </c>
      <c r="J88" s="358">
        <f t="shared" si="11"/>
        <v>10500</v>
      </c>
      <c r="K88" s="373" t="s">
        <v>850</v>
      </c>
    </row>
    <row r="89" spans="2:12">
      <c r="B89" s="24">
        <v>8.14</v>
      </c>
      <c r="C89" s="24" t="s">
        <v>108</v>
      </c>
      <c r="D89" s="53" t="s">
        <v>109</v>
      </c>
      <c r="E89" s="26" t="s">
        <v>60</v>
      </c>
      <c r="F89" s="27">
        <v>2</v>
      </c>
      <c r="G89" s="27">
        <v>6495</v>
      </c>
      <c r="H89" s="212">
        <f t="shared" si="10"/>
        <v>12990</v>
      </c>
      <c r="I89" s="354"/>
      <c r="J89" s="358">
        <f t="shared" si="11"/>
        <v>0</v>
      </c>
      <c r="K89" s="292"/>
    </row>
    <row r="90" spans="2:12" ht="52.5">
      <c r="B90" s="334">
        <v>8.15</v>
      </c>
      <c r="C90" s="24" t="s">
        <v>110</v>
      </c>
      <c r="D90" s="53" t="s">
        <v>644</v>
      </c>
      <c r="E90" s="26" t="s">
        <v>39</v>
      </c>
      <c r="F90" s="27">
        <v>2</v>
      </c>
      <c r="G90" s="27">
        <v>19906</v>
      </c>
      <c r="H90" s="212">
        <f t="shared" si="10"/>
        <v>39812</v>
      </c>
      <c r="I90" s="355">
        <f>'C&amp;I Measurement sheet'!I307</f>
        <v>1.8</v>
      </c>
      <c r="J90" s="358">
        <f t="shared" si="11"/>
        <v>35830.800000000003</v>
      </c>
      <c r="K90" s="292"/>
    </row>
    <row r="91" spans="2:12" ht="21">
      <c r="B91" s="24">
        <v>8.16</v>
      </c>
      <c r="C91" s="24" t="s">
        <v>111</v>
      </c>
      <c r="D91" s="59" t="s">
        <v>645</v>
      </c>
      <c r="E91" s="26" t="s">
        <v>39</v>
      </c>
      <c r="F91" s="27">
        <v>2</v>
      </c>
      <c r="G91" s="27">
        <v>6500</v>
      </c>
      <c r="H91" s="212">
        <f t="shared" si="10"/>
        <v>13000</v>
      </c>
      <c r="I91" s="354"/>
      <c r="J91" s="358">
        <f t="shared" si="11"/>
        <v>0</v>
      </c>
      <c r="K91" s="292"/>
    </row>
    <row r="92" spans="2:12" ht="21">
      <c r="B92" s="24">
        <v>8.17</v>
      </c>
      <c r="C92" s="24"/>
      <c r="D92" s="53" t="s">
        <v>112</v>
      </c>
      <c r="E92" s="26" t="s">
        <v>60</v>
      </c>
      <c r="F92" s="27">
        <v>14</v>
      </c>
      <c r="G92" s="27">
        <v>15500</v>
      </c>
      <c r="H92" s="212">
        <f t="shared" si="10"/>
        <v>217000</v>
      </c>
      <c r="I92" s="354"/>
      <c r="J92" s="358">
        <f t="shared" si="11"/>
        <v>0</v>
      </c>
      <c r="K92" s="292"/>
    </row>
    <row r="93" spans="2:12" ht="73.5">
      <c r="B93" s="24">
        <v>8.18</v>
      </c>
      <c r="C93" s="24"/>
      <c r="D93" s="53" t="s">
        <v>646</v>
      </c>
      <c r="E93" s="26"/>
      <c r="F93" s="27"/>
      <c r="G93" s="27"/>
      <c r="H93" s="212">
        <f t="shared" si="10"/>
        <v>0</v>
      </c>
      <c r="I93" s="354"/>
      <c r="J93" s="358">
        <f t="shared" si="11"/>
        <v>0</v>
      </c>
      <c r="K93" s="377" t="s">
        <v>842</v>
      </c>
      <c r="L93" s="378" t="s">
        <v>851</v>
      </c>
    </row>
    <row r="94" spans="2:12" ht="115.5">
      <c r="B94" s="24">
        <v>8.19</v>
      </c>
      <c r="C94" s="24"/>
      <c r="D94" s="53" t="s">
        <v>647</v>
      </c>
      <c r="E94" s="26" t="s">
        <v>107</v>
      </c>
      <c r="F94" s="27">
        <v>0.5</v>
      </c>
      <c r="G94" s="27">
        <v>30666</v>
      </c>
      <c r="H94" s="212">
        <f t="shared" si="10"/>
        <v>15333</v>
      </c>
      <c r="I94" s="354"/>
      <c r="J94" s="358">
        <f t="shared" si="11"/>
        <v>0</v>
      </c>
      <c r="K94" s="292"/>
    </row>
    <row r="95" spans="2:12">
      <c r="B95" s="24"/>
      <c r="C95" s="24"/>
      <c r="D95" s="53"/>
      <c r="E95" s="26"/>
      <c r="F95" s="27"/>
      <c r="G95" s="27"/>
      <c r="H95" s="212">
        <f t="shared" si="10"/>
        <v>0</v>
      </c>
      <c r="I95" s="354"/>
      <c r="J95" s="358">
        <f t="shared" si="11"/>
        <v>0</v>
      </c>
      <c r="K95" s="292"/>
    </row>
    <row r="96" spans="2:12" ht="73.5">
      <c r="B96" s="338">
        <v>8.1999999999999993</v>
      </c>
      <c r="C96" s="24"/>
      <c r="D96" s="53" t="s">
        <v>648</v>
      </c>
      <c r="E96" s="26" t="s">
        <v>85</v>
      </c>
      <c r="F96" s="27">
        <v>1</v>
      </c>
      <c r="G96" s="27">
        <v>17000</v>
      </c>
      <c r="H96" s="212">
        <f t="shared" si="10"/>
        <v>17000</v>
      </c>
      <c r="I96" s="374">
        <f>'C&amp;I Measurement sheet'!I311</f>
        <v>0.94499999999999995</v>
      </c>
      <c r="J96" s="358">
        <f t="shared" si="11"/>
        <v>16065</v>
      </c>
      <c r="K96" s="373" t="s">
        <v>850</v>
      </c>
    </row>
    <row r="97" spans="2:11" ht="147">
      <c r="B97" s="334">
        <v>8.2100000000000009</v>
      </c>
      <c r="C97" s="24"/>
      <c r="D97" s="53" t="s">
        <v>113</v>
      </c>
      <c r="E97" s="26" t="s">
        <v>39</v>
      </c>
      <c r="F97" s="27">
        <v>4</v>
      </c>
      <c r="G97" s="27">
        <v>17500</v>
      </c>
      <c r="H97" s="212">
        <f t="shared" si="10"/>
        <v>70000</v>
      </c>
      <c r="I97" s="355">
        <f>'C&amp;I Measurement sheet'!I313</f>
        <v>4.3499999999999996</v>
      </c>
      <c r="J97" s="358">
        <f t="shared" si="11"/>
        <v>76125</v>
      </c>
      <c r="K97" s="292"/>
    </row>
    <row r="98" spans="2:11">
      <c r="B98" s="30"/>
      <c r="C98" s="47"/>
      <c r="D98" s="46"/>
      <c r="E98" s="26"/>
      <c r="F98" s="27"/>
      <c r="G98" s="27"/>
      <c r="H98" s="212">
        <f t="shared" si="10"/>
        <v>0</v>
      </c>
      <c r="I98" s="218"/>
      <c r="J98" s="358"/>
      <c r="K98" s="292"/>
    </row>
    <row r="99" spans="2:11">
      <c r="B99" s="48"/>
      <c r="C99" s="42"/>
      <c r="D99" s="49" t="s">
        <v>114</v>
      </c>
      <c r="E99" s="33"/>
      <c r="F99" s="34"/>
      <c r="G99" s="34"/>
      <c r="H99" s="214">
        <f>SUM(H74:H98)</f>
        <v>1485876</v>
      </c>
      <c r="I99" s="221"/>
      <c r="J99" s="363">
        <f>SUM(J74:J98)</f>
        <v>766925.3</v>
      </c>
      <c r="K99" s="364"/>
    </row>
    <row r="100" spans="2:11">
      <c r="B100" s="30"/>
      <c r="C100" s="47"/>
      <c r="D100" s="46"/>
      <c r="E100" s="26"/>
      <c r="F100" s="27"/>
      <c r="G100" s="27"/>
      <c r="H100" s="210"/>
      <c r="I100" s="218"/>
      <c r="J100" s="358"/>
      <c r="K100" s="292"/>
    </row>
    <row r="101" spans="2:11">
      <c r="B101" s="224">
        <v>9</v>
      </c>
      <c r="C101" s="225"/>
      <c r="D101" s="52" t="s">
        <v>115</v>
      </c>
      <c r="E101" s="39"/>
      <c r="F101" s="40"/>
      <c r="G101" s="40"/>
      <c r="H101" s="211"/>
      <c r="I101" s="222"/>
      <c r="J101" s="359"/>
      <c r="K101" s="292"/>
    </row>
    <row r="102" spans="2:11" ht="31.5">
      <c r="B102" s="24">
        <v>9.01</v>
      </c>
      <c r="C102" s="47"/>
      <c r="D102" s="53" t="s">
        <v>116</v>
      </c>
      <c r="E102" s="26" t="s">
        <v>104</v>
      </c>
      <c r="F102" s="27">
        <v>25</v>
      </c>
      <c r="G102" s="27">
        <v>1250</v>
      </c>
      <c r="H102" s="212">
        <f t="shared" ref="H102:H103" si="12">G102*$F102</f>
        <v>31250</v>
      </c>
      <c r="I102" s="223"/>
      <c r="J102" s="358">
        <f t="shared" ref="J102:J103" si="13">I102*F102*G102</f>
        <v>0</v>
      </c>
      <c r="K102" s="292"/>
    </row>
    <row r="103" spans="2:11" ht="42">
      <c r="B103" s="24">
        <v>9.02</v>
      </c>
      <c r="C103" s="60"/>
      <c r="D103" s="53" t="s">
        <v>117</v>
      </c>
      <c r="E103" s="26" t="s">
        <v>45</v>
      </c>
      <c r="F103" s="27">
        <v>20</v>
      </c>
      <c r="G103" s="27">
        <v>1400</v>
      </c>
      <c r="H103" s="212">
        <f t="shared" si="12"/>
        <v>28000</v>
      </c>
      <c r="I103" s="223"/>
      <c r="J103" s="358">
        <f t="shared" si="13"/>
        <v>0</v>
      </c>
      <c r="K103" s="292"/>
    </row>
    <row r="104" spans="2:11">
      <c r="B104" s="48"/>
      <c r="C104" s="42"/>
      <c r="D104" s="61" t="s">
        <v>118</v>
      </c>
      <c r="E104" s="33"/>
      <c r="F104" s="34"/>
      <c r="G104" s="34"/>
      <c r="H104" s="214">
        <f>SUM(H102:H103)</f>
        <v>59250</v>
      </c>
      <c r="I104" s="221"/>
      <c r="J104" s="363">
        <f>SUM(J102:J103)</f>
        <v>0</v>
      </c>
      <c r="K104" s="364"/>
    </row>
    <row r="105" spans="2:11">
      <c r="B105" s="30"/>
      <c r="C105" s="45"/>
      <c r="D105" s="36"/>
      <c r="E105" s="26"/>
      <c r="F105" s="27"/>
      <c r="G105" s="27"/>
      <c r="H105" s="210"/>
      <c r="I105" s="218"/>
      <c r="J105" s="358"/>
      <c r="K105" s="292"/>
    </row>
    <row r="106" spans="2:11">
      <c r="B106" s="28"/>
      <c r="C106" s="29"/>
      <c r="D106" s="62" t="s">
        <v>119</v>
      </c>
      <c r="E106" s="28"/>
      <c r="F106" s="63"/>
      <c r="G106" s="63"/>
      <c r="H106" s="216">
        <f>H16+H27+H39+H60+H71+H99+H104</f>
        <v>6303178.2999999998</v>
      </c>
      <c r="I106" s="226"/>
      <c r="J106" s="216">
        <f>J16+J27+J39+J60+J71+J99+J104</f>
        <v>4013875.0275540007</v>
      </c>
      <c r="K106" s="365"/>
    </row>
  </sheetData>
  <mergeCells count="3">
    <mergeCell ref="B1:E1"/>
    <mergeCell ref="G1:H1"/>
    <mergeCell ref="I1:J1"/>
  </mergeCells>
  <printOptions horizontalCentered="1"/>
  <pageMargins left="0.31496062992125984" right="0.31496062992125984" top="0.59055118110236227" bottom="0.39370078740157483" header="0.51181102362204722" footer="0.51181102362204722"/>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360"/>
  <sheetViews>
    <sheetView topLeftCell="A273" zoomScaleNormal="100" workbookViewId="0">
      <selection activeCell="E287" sqref="E287"/>
    </sheetView>
  </sheetViews>
  <sheetFormatPr defaultColWidth="8.81640625" defaultRowHeight="14.5"/>
  <cols>
    <col min="1" max="1" width="8.81640625" style="325"/>
    <col min="2" max="2" width="6.7265625" style="325" bestFit="1" customWidth="1"/>
    <col min="3" max="3" width="64.26953125" style="343" bestFit="1" customWidth="1"/>
    <col min="4" max="4" width="5.81640625" style="325" bestFit="1" customWidth="1"/>
    <col min="5" max="5" width="6.7265625" style="325" customWidth="1"/>
    <col min="6" max="6" width="8.7265625" style="325" bestFit="1" customWidth="1"/>
    <col min="7" max="7" width="10.26953125" style="325" bestFit="1" customWidth="1"/>
    <col min="8" max="8" width="8.453125" style="325" bestFit="1" customWidth="1"/>
    <col min="9" max="9" width="10.81640625" style="325" bestFit="1" customWidth="1"/>
    <col min="10" max="10" width="33.7265625" style="325" bestFit="1" customWidth="1"/>
    <col min="11" max="16384" width="8.81640625" style="325"/>
  </cols>
  <sheetData>
    <row r="3" spans="2:10" ht="15.5">
      <c r="B3" s="330" t="s">
        <v>659</v>
      </c>
      <c r="C3" s="342" t="s">
        <v>747</v>
      </c>
      <c r="D3" s="330" t="s">
        <v>32</v>
      </c>
      <c r="E3" s="330" t="s">
        <v>661</v>
      </c>
      <c r="F3" s="330" t="s">
        <v>662</v>
      </c>
      <c r="G3" s="330" t="s">
        <v>663</v>
      </c>
      <c r="H3" s="330" t="s">
        <v>664</v>
      </c>
      <c r="I3" s="330" t="s">
        <v>665</v>
      </c>
      <c r="J3" s="330" t="s">
        <v>666</v>
      </c>
    </row>
    <row r="4" spans="2:10">
      <c r="B4" s="326">
        <v>3.01</v>
      </c>
      <c r="C4" s="331" t="s">
        <v>38</v>
      </c>
      <c r="D4" s="326" t="s">
        <v>39</v>
      </c>
      <c r="E4" s="326">
        <v>1</v>
      </c>
      <c r="F4" s="326">
        <v>9080</v>
      </c>
      <c r="G4" s="326">
        <v>5210</v>
      </c>
      <c r="H4" s="326"/>
      <c r="I4" s="328">
        <f>PRODUCT(E4:H4)/10^6</f>
        <v>47.306800000000003</v>
      </c>
      <c r="J4" s="326" t="s">
        <v>690</v>
      </c>
    </row>
    <row r="5" spans="2:10">
      <c r="B5" s="326"/>
      <c r="C5" s="331"/>
      <c r="D5" s="326"/>
      <c r="E5" s="326">
        <v>1</v>
      </c>
      <c r="F5" s="326">
        <v>5900</v>
      </c>
      <c r="G5" s="326">
        <v>3450</v>
      </c>
      <c r="H5" s="326"/>
      <c r="I5" s="328">
        <f t="shared" ref="I5:I10" si="0">PRODUCT(E5:H5)/10^6</f>
        <v>20.355</v>
      </c>
      <c r="J5" s="326" t="s">
        <v>691</v>
      </c>
    </row>
    <row r="6" spans="2:10">
      <c r="B6" s="326"/>
      <c r="C6" s="331"/>
      <c r="D6" s="326"/>
      <c r="E6" s="326">
        <v>1</v>
      </c>
      <c r="F6" s="326">
        <v>4130</v>
      </c>
      <c r="G6" s="326">
        <v>1540</v>
      </c>
      <c r="H6" s="326"/>
      <c r="I6" s="328">
        <f t="shared" si="0"/>
        <v>6.3601999999999999</v>
      </c>
      <c r="J6" s="326" t="s">
        <v>692</v>
      </c>
    </row>
    <row r="7" spans="2:10">
      <c r="B7" s="326"/>
      <c r="C7" s="331"/>
      <c r="D7" s="326"/>
      <c r="E7" s="326">
        <v>1</v>
      </c>
      <c r="F7" s="326">
        <v>4610</v>
      </c>
      <c r="G7" s="326">
        <v>3130</v>
      </c>
      <c r="H7" s="326"/>
      <c r="I7" s="328">
        <f t="shared" si="0"/>
        <v>14.4293</v>
      </c>
      <c r="J7" s="326" t="s">
        <v>693</v>
      </c>
    </row>
    <row r="8" spans="2:10">
      <c r="B8" s="326"/>
      <c r="C8" s="331"/>
      <c r="D8" s="326"/>
      <c r="E8" s="326">
        <v>1</v>
      </c>
      <c r="F8" s="326">
        <v>1100</v>
      </c>
      <c r="G8" s="326">
        <v>1000</v>
      </c>
      <c r="H8" s="326"/>
      <c r="I8" s="328">
        <f t="shared" si="0"/>
        <v>1.1000000000000001</v>
      </c>
      <c r="J8" s="326" t="s">
        <v>681</v>
      </c>
    </row>
    <row r="9" spans="2:10">
      <c r="B9" s="326"/>
      <c r="C9" s="331"/>
      <c r="D9" s="326"/>
      <c r="E9" s="326">
        <v>-1</v>
      </c>
      <c r="F9" s="326">
        <v>3015</v>
      </c>
      <c r="G9" s="326">
        <v>2140</v>
      </c>
      <c r="H9" s="326"/>
      <c r="I9" s="328">
        <f t="shared" si="0"/>
        <v>-6.4520999999999997</v>
      </c>
      <c r="J9" s="326" t="s">
        <v>671</v>
      </c>
    </row>
    <row r="10" spans="2:10">
      <c r="B10" s="326"/>
      <c r="C10" s="331"/>
      <c r="D10" s="326"/>
      <c r="E10" s="326">
        <v>-1</v>
      </c>
      <c r="F10" s="326">
        <v>6000</v>
      </c>
      <c r="G10" s="326">
        <v>2400</v>
      </c>
      <c r="H10" s="326"/>
      <c r="I10" s="328">
        <f t="shared" si="0"/>
        <v>-14.4</v>
      </c>
      <c r="J10" s="326" t="s">
        <v>671</v>
      </c>
    </row>
    <row r="11" spans="2:10">
      <c r="B11" s="326"/>
      <c r="C11" s="331"/>
      <c r="D11" s="326"/>
      <c r="E11" s="326"/>
      <c r="F11" s="326"/>
      <c r="G11" s="326"/>
      <c r="H11" s="326"/>
      <c r="I11" s="329">
        <f>SUM(I4:I10)</f>
        <v>68.69919999999999</v>
      </c>
      <c r="J11" s="326"/>
    </row>
    <row r="12" spans="2:10">
      <c r="B12" s="326"/>
      <c r="C12" s="331"/>
      <c r="D12" s="326"/>
      <c r="E12" s="326"/>
      <c r="F12" s="326"/>
      <c r="G12" s="326"/>
      <c r="H12" s="326"/>
      <c r="I12" s="326"/>
      <c r="J12" s="326"/>
    </row>
    <row r="13" spans="2:10">
      <c r="B13" s="326">
        <v>3.02</v>
      </c>
      <c r="C13" s="331" t="s">
        <v>40</v>
      </c>
      <c r="D13" s="326" t="s">
        <v>39</v>
      </c>
      <c r="E13" s="326">
        <v>1</v>
      </c>
      <c r="F13" s="326">
        <v>3015</v>
      </c>
      <c r="G13" s="326">
        <v>2140</v>
      </c>
      <c r="H13" s="326"/>
      <c r="I13" s="328">
        <f>PRODUCT(E13:H13)/10^6</f>
        <v>6.4520999999999997</v>
      </c>
      <c r="J13" s="326"/>
    </row>
    <row r="14" spans="2:10">
      <c r="B14" s="326"/>
      <c r="C14" s="331"/>
      <c r="D14" s="326"/>
      <c r="E14" s="326">
        <v>1</v>
      </c>
      <c r="F14" s="326">
        <v>6000</v>
      </c>
      <c r="G14" s="326">
        <v>2400</v>
      </c>
      <c r="H14" s="326"/>
      <c r="I14" s="328">
        <f>PRODUCT(E14:H14)/10^6</f>
        <v>14.4</v>
      </c>
      <c r="J14" s="326"/>
    </row>
    <row r="15" spans="2:10">
      <c r="B15" s="326"/>
      <c r="C15" s="331"/>
      <c r="D15" s="326"/>
      <c r="E15" s="326"/>
      <c r="F15" s="326"/>
      <c r="G15" s="326"/>
      <c r="H15" s="326"/>
      <c r="I15" s="329">
        <f>SUM(I13:I14)</f>
        <v>20.8521</v>
      </c>
      <c r="J15" s="326"/>
    </row>
    <row r="16" spans="2:10">
      <c r="B16" s="326"/>
      <c r="C16" s="331"/>
      <c r="D16" s="326"/>
      <c r="E16" s="326"/>
      <c r="F16" s="326"/>
      <c r="G16" s="326"/>
      <c r="H16" s="326"/>
      <c r="I16" s="326"/>
      <c r="J16" s="326"/>
    </row>
    <row r="17" spans="2:10">
      <c r="B17" s="326">
        <v>3.03</v>
      </c>
      <c r="C17" s="331" t="s">
        <v>41</v>
      </c>
      <c r="D17" s="326" t="s">
        <v>39</v>
      </c>
      <c r="E17" s="326">
        <v>1</v>
      </c>
      <c r="F17" s="326">
        <v>2630</v>
      </c>
      <c r="G17" s="326">
        <v>2100</v>
      </c>
      <c r="H17" s="326"/>
      <c r="I17" s="328">
        <f>PRODUCT(E17:H17)/10^6</f>
        <v>5.5229999999999997</v>
      </c>
      <c r="J17" s="326" t="s">
        <v>667</v>
      </c>
    </row>
    <row r="18" spans="2:10">
      <c r="B18" s="326"/>
      <c r="C18" s="331"/>
      <c r="D18" s="326"/>
      <c r="E18" s="326">
        <v>1</v>
      </c>
      <c r="F18" s="326">
        <v>1940</v>
      </c>
      <c r="G18" s="326">
        <v>1070</v>
      </c>
      <c r="H18" s="326"/>
      <c r="I18" s="328">
        <f t="shared" ref="I18:I21" si="1">PRODUCT(E18:H18)/10^6</f>
        <v>2.0758000000000001</v>
      </c>
      <c r="J18" s="326" t="s">
        <v>668</v>
      </c>
    </row>
    <row r="19" spans="2:10">
      <c r="B19" s="326"/>
      <c r="C19" s="331"/>
      <c r="D19" s="326"/>
      <c r="E19" s="326">
        <v>1</v>
      </c>
      <c r="F19" s="326">
        <v>6780</v>
      </c>
      <c r="G19" s="326">
        <v>1960</v>
      </c>
      <c r="H19" s="326"/>
      <c r="I19" s="328">
        <f t="shared" si="1"/>
        <v>13.2888</v>
      </c>
      <c r="J19" s="326" t="s">
        <v>669</v>
      </c>
    </row>
    <row r="20" spans="2:10">
      <c r="B20" s="326"/>
      <c r="C20" s="331"/>
      <c r="D20" s="326"/>
      <c r="E20" s="326">
        <v>1</v>
      </c>
      <c r="F20" s="326">
        <v>7900</v>
      </c>
      <c r="G20" s="326">
        <v>2110</v>
      </c>
      <c r="H20" s="326"/>
      <c r="I20" s="328">
        <f t="shared" si="1"/>
        <v>16.669</v>
      </c>
      <c r="J20" s="326" t="s">
        <v>669</v>
      </c>
    </row>
    <row r="21" spans="2:10">
      <c r="B21" s="326"/>
      <c r="C21" s="331"/>
      <c r="D21" s="326"/>
      <c r="E21" s="326">
        <v>1</v>
      </c>
      <c r="F21" s="326">
        <v>1050</v>
      </c>
      <c r="G21" s="326">
        <v>500</v>
      </c>
      <c r="H21" s="326"/>
      <c r="I21" s="328">
        <f t="shared" si="1"/>
        <v>0.52500000000000002</v>
      </c>
      <c r="J21" s="326"/>
    </row>
    <row r="22" spans="2:10">
      <c r="B22" s="326"/>
      <c r="C22" s="331"/>
      <c r="D22" s="326"/>
      <c r="E22" s="326"/>
      <c r="F22" s="326"/>
      <c r="G22" s="326"/>
      <c r="H22" s="326"/>
      <c r="I22" s="329">
        <f>SUM(I17:I21)</f>
        <v>38.081600000000002</v>
      </c>
      <c r="J22" s="326"/>
    </row>
    <row r="23" spans="2:10">
      <c r="B23" s="326"/>
      <c r="C23" s="331"/>
      <c r="D23" s="326"/>
      <c r="E23" s="326"/>
      <c r="F23" s="326"/>
      <c r="G23" s="326"/>
      <c r="H23" s="326"/>
      <c r="I23" s="326"/>
      <c r="J23" s="326"/>
    </row>
    <row r="24" spans="2:10">
      <c r="B24" s="326">
        <v>3.04</v>
      </c>
      <c r="C24" s="331" t="s">
        <v>42</v>
      </c>
      <c r="D24" s="326" t="s">
        <v>39</v>
      </c>
      <c r="E24" s="326">
        <v>1</v>
      </c>
      <c r="F24" s="326">
        <v>1330</v>
      </c>
      <c r="G24" s="326">
        <v>1570</v>
      </c>
      <c r="H24" s="326"/>
      <c r="I24" s="328">
        <f>PRODUCT(E24:H24)/10^6</f>
        <v>2.0880999999999998</v>
      </c>
      <c r="J24" s="326"/>
    </row>
    <row r="25" spans="2:10">
      <c r="B25" s="326"/>
      <c r="C25" s="331"/>
      <c r="D25" s="326"/>
      <c r="E25" s="326">
        <v>1</v>
      </c>
      <c r="F25" s="326">
        <v>1660</v>
      </c>
      <c r="G25" s="326">
        <v>1180</v>
      </c>
      <c r="H25" s="326"/>
      <c r="I25" s="328">
        <f>PRODUCT(E25:H25)/10^6</f>
        <v>1.9588000000000001</v>
      </c>
      <c r="J25" s="326"/>
    </row>
    <row r="26" spans="2:10">
      <c r="B26" s="326"/>
      <c r="C26" s="331"/>
      <c r="D26" s="326"/>
      <c r="E26" s="326"/>
      <c r="F26" s="326"/>
      <c r="G26" s="326"/>
      <c r="H26" s="326"/>
      <c r="I26" s="329">
        <f>SUM(I24:I25)</f>
        <v>4.0468999999999999</v>
      </c>
      <c r="J26" s="326"/>
    </row>
    <row r="27" spans="2:10">
      <c r="B27" s="326"/>
      <c r="C27" s="331"/>
      <c r="D27" s="326"/>
      <c r="E27" s="326"/>
      <c r="F27" s="326"/>
      <c r="G27" s="326"/>
      <c r="H27" s="326"/>
      <c r="I27" s="326"/>
      <c r="J27" s="326"/>
    </row>
    <row r="28" spans="2:10">
      <c r="B28" s="326">
        <v>3.05</v>
      </c>
      <c r="C28" s="331" t="s">
        <v>43</v>
      </c>
      <c r="D28" s="326" t="s">
        <v>39</v>
      </c>
      <c r="E28" s="326">
        <v>1</v>
      </c>
      <c r="F28" s="326">
        <v>1720</v>
      </c>
      <c r="G28" s="326">
        <v>1190</v>
      </c>
      <c r="H28" s="326"/>
      <c r="I28" s="328">
        <f>PRODUCT(E28:H28)/10^6</f>
        <v>2.0468000000000002</v>
      </c>
      <c r="J28" s="326"/>
    </row>
    <row r="29" spans="2:10">
      <c r="B29" s="326"/>
      <c r="C29" s="331"/>
      <c r="D29" s="326"/>
      <c r="E29" s="326">
        <v>1</v>
      </c>
      <c r="F29" s="326"/>
      <c r="G29" s="326"/>
      <c r="H29" s="326"/>
      <c r="I29" s="328">
        <f>1560787/10^6</f>
        <v>1.5607869999999999</v>
      </c>
      <c r="J29" s="326" t="s">
        <v>670</v>
      </c>
    </row>
    <row r="30" spans="2:10">
      <c r="B30" s="326"/>
      <c r="C30" s="331"/>
      <c r="D30" s="326"/>
      <c r="E30" s="326"/>
      <c r="F30" s="326"/>
      <c r="G30" s="326"/>
      <c r="H30" s="326"/>
      <c r="I30" s="329">
        <f>SUM(I28:I29)</f>
        <v>3.6075870000000001</v>
      </c>
      <c r="J30" s="326"/>
    </row>
    <row r="31" spans="2:10">
      <c r="B31" s="326"/>
      <c r="C31" s="331"/>
      <c r="D31" s="326"/>
      <c r="E31" s="326"/>
      <c r="F31" s="326"/>
      <c r="G31" s="326"/>
      <c r="H31" s="326"/>
      <c r="I31" s="326"/>
      <c r="J31" s="326"/>
    </row>
    <row r="32" spans="2:10">
      <c r="B32" s="326">
        <v>3.06</v>
      </c>
      <c r="C32" s="331" t="s">
        <v>44</v>
      </c>
      <c r="D32" s="326" t="s">
        <v>39</v>
      </c>
      <c r="E32" s="326">
        <v>1</v>
      </c>
      <c r="F32" s="326">
        <v>6010</v>
      </c>
      <c r="G32" s="326">
        <v>3770</v>
      </c>
      <c r="H32" s="326"/>
      <c r="I32" s="328">
        <f>PRODUCT(E32:H32)/10^6</f>
        <v>22.657699999999998</v>
      </c>
      <c r="J32" s="326"/>
    </row>
    <row r="33" spans="2:10">
      <c r="B33" s="326"/>
      <c r="C33" s="331"/>
      <c r="D33" s="326"/>
      <c r="E33" s="326">
        <v>1</v>
      </c>
      <c r="F33" s="326">
        <v>2240</v>
      </c>
      <c r="G33" s="326">
        <v>1300</v>
      </c>
      <c r="H33" s="326"/>
      <c r="I33" s="328">
        <f t="shared" ref="I33:I35" si="2">PRODUCT(E33:H33)/10^6</f>
        <v>2.9119999999999999</v>
      </c>
      <c r="J33" s="326"/>
    </row>
    <row r="34" spans="2:10">
      <c r="B34" s="326"/>
      <c r="C34" s="331"/>
      <c r="D34" s="326"/>
      <c r="E34" s="326">
        <v>1</v>
      </c>
      <c r="F34" s="326">
        <v>1550</v>
      </c>
      <c r="G34" s="326">
        <v>1550</v>
      </c>
      <c r="H34" s="326"/>
      <c r="I34" s="328">
        <f t="shared" si="2"/>
        <v>2.4024999999999999</v>
      </c>
      <c r="J34" s="326"/>
    </row>
    <row r="35" spans="2:10">
      <c r="B35" s="326"/>
      <c r="C35" s="331"/>
      <c r="D35" s="326"/>
      <c r="E35" s="326">
        <v>1</v>
      </c>
      <c r="F35" s="326">
        <v>1700</v>
      </c>
      <c r="G35" s="326">
        <v>1200</v>
      </c>
      <c r="H35" s="326"/>
      <c r="I35" s="328">
        <f t="shared" si="2"/>
        <v>2.04</v>
      </c>
      <c r="J35" s="326"/>
    </row>
    <row r="36" spans="2:10">
      <c r="B36" s="326"/>
      <c r="C36" s="331"/>
      <c r="D36" s="326"/>
      <c r="E36" s="326"/>
      <c r="F36" s="326"/>
      <c r="G36" s="326"/>
      <c r="H36" s="326"/>
      <c r="I36" s="329">
        <f>SUM(I32:I35)</f>
        <v>30.012199999999996</v>
      </c>
      <c r="J36" s="326"/>
    </row>
    <row r="37" spans="2:10">
      <c r="B37" s="326"/>
      <c r="C37" s="331"/>
      <c r="D37" s="326"/>
      <c r="E37" s="326"/>
      <c r="F37" s="326"/>
      <c r="G37" s="326"/>
      <c r="H37" s="326"/>
      <c r="I37" s="326"/>
      <c r="J37" s="326"/>
    </row>
    <row r="38" spans="2:10">
      <c r="B38" s="326">
        <v>3.07</v>
      </c>
      <c r="C38" s="331" t="s">
        <v>672</v>
      </c>
      <c r="D38" s="326" t="s">
        <v>47</v>
      </c>
      <c r="E38" s="326">
        <v>1</v>
      </c>
      <c r="F38" s="326">
        <v>3655</v>
      </c>
      <c r="G38" s="326"/>
      <c r="H38" s="326"/>
      <c r="I38" s="328">
        <f t="shared" ref="I38:I43" si="3">PRODUCT(E38:H38)/10^3</f>
        <v>3.6549999999999998</v>
      </c>
      <c r="J38" s="326"/>
    </row>
    <row r="39" spans="2:10">
      <c r="B39" s="326"/>
      <c r="C39" s="331"/>
      <c r="D39" s="326"/>
      <c r="E39" s="326">
        <v>1</v>
      </c>
      <c r="F39" s="326">
        <v>1200</v>
      </c>
      <c r="G39" s="326"/>
      <c r="H39" s="326"/>
      <c r="I39" s="328">
        <f t="shared" si="3"/>
        <v>1.2</v>
      </c>
      <c r="J39" s="326"/>
    </row>
    <row r="40" spans="2:10">
      <c r="B40" s="326"/>
      <c r="C40" s="331"/>
      <c r="D40" s="326"/>
      <c r="E40" s="326">
        <v>1</v>
      </c>
      <c r="F40" s="326">
        <v>4800</v>
      </c>
      <c r="G40" s="326"/>
      <c r="H40" s="326"/>
      <c r="I40" s="328">
        <f t="shared" si="3"/>
        <v>4.8</v>
      </c>
      <c r="J40" s="326"/>
    </row>
    <row r="41" spans="2:10">
      <c r="B41" s="326"/>
      <c r="C41" s="331"/>
      <c r="D41" s="326"/>
      <c r="E41" s="326">
        <v>3</v>
      </c>
      <c r="F41" s="326">
        <v>1550</v>
      </c>
      <c r="G41" s="326"/>
      <c r="H41" s="326"/>
      <c r="I41" s="328">
        <f t="shared" si="3"/>
        <v>4.6500000000000004</v>
      </c>
      <c r="J41" s="326"/>
    </row>
    <row r="42" spans="2:10">
      <c r="B42" s="326"/>
      <c r="C42" s="331"/>
      <c r="D42" s="326"/>
      <c r="E42" s="326">
        <v>1</v>
      </c>
      <c r="F42" s="326">
        <v>1300</v>
      </c>
      <c r="G42" s="326"/>
      <c r="H42" s="326"/>
      <c r="I42" s="328">
        <f t="shared" si="3"/>
        <v>1.3</v>
      </c>
      <c r="J42" s="326"/>
    </row>
    <row r="43" spans="2:10">
      <c r="B43" s="326"/>
      <c r="C43" s="331"/>
      <c r="D43" s="326"/>
      <c r="E43" s="326">
        <v>1</v>
      </c>
      <c r="F43" s="326">
        <v>1450</v>
      </c>
      <c r="G43" s="326"/>
      <c r="H43" s="326"/>
      <c r="I43" s="328">
        <f t="shared" si="3"/>
        <v>1.45</v>
      </c>
      <c r="J43" s="326"/>
    </row>
    <row r="44" spans="2:10">
      <c r="B44" s="326"/>
      <c r="C44" s="331"/>
      <c r="D44" s="326"/>
      <c r="E44" s="326"/>
      <c r="F44" s="326"/>
      <c r="G44" s="326"/>
      <c r="H44" s="326"/>
      <c r="I44" s="329">
        <f>SUM(I38:I43)</f>
        <v>17.055</v>
      </c>
      <c r="J44" s="326"/>
    </row>
    <row r="45" spans="2:10">
      <c r="B45" s="326"/>
      <c r="C45" s="331"/>
      <c r="D45" s="326"/>
      <c r="E45" s="326"/>
      <c r="F45" s="326"/>
      <c r="G45" s="326"/>
      <c r="H45" s="326"/>
      <c r="I45" s="326"/>
      <c r="J45" s="326"/>
    </row>
    <row r="46" spans="2:10">
      <c r="B46" s="326"/>
      <c r="C46" s="331"/>
      <c r="D46" s="326"/>
      <c r="E46" s="326"/>
      <c r="F46" s="326"/>
      <c r="G46" s="326"/>
      <c r="H46" s="326"/>
      <c r="I46" s="326"/>
      <c r="J46" s="326"/>
    </row>
    <row r="47" spans="2:10">
      <c r="B47" s="326">
        <v>3.08</v>
      </c>
      <c r="C47" s="331" t="s">
        <v>673</v>
      </c>
      <c r="D47" s="326" t="s">
        <v>47</v>
      </c>
      <c r="E47" s="326">
        <v>1</v>
      </c>
      <c r="F47" s="326">
        <v>1380</v>
      </c>
      <c r="G47" s="326"/>
      <c r="H47" s="326"/>
      <c r="I47" s="328">
        <f>PRODUCT(E47:H47)/10^3</f>
        <v>1.38</v>
      </c>
      <c r="J47" s="326" t="s">
        <v>695</v>
      </c>
    </row>
    <row r="48" spans="2:10">
      <c r="B48" s="326"/>
      <c r="C48" s="331"/>
      <c r="D48" s="326"/>
      <c r="E48" s="326">
        <v>1</v>
      </c>
      <c r="F48" s="326">
        <v>4300</v>
      </c>
      <c r="G48" s="326"/>
      <c r="H48" s="326"/>
      <c r="I48" s="328">
        <f>PRODUCT(E48:H48)/10^3</f>
        <v>4.3</v>
      </c>
      <c r="J48" s="326" t="s">
        <v>696</v>
      </c>
    </row>
    <row r="49" spans="2:10">
      <c r="B49" s="326"/>
      <c r="C49" s="331"/>
      <c r="D49" s="326"/>
      <c r="E49" s="326"/>
      <c r="F49" s="326"/>
      <c r="G49" s="326"/>
      <c r="H49" s="326"/>
      <c r="I49" s="329">
        <f>SUM(I47:I48)</f>
        <v>5.68</v>
      </c>
      <c r="J49" s="326"/>
    </row>
    <row r="50" spans="2:10">
      <c r="B50" s="326"/>
      <c r="C50" s="331"/>
      <c r="D50" s="326"/>
      <c r="E50" s="326"/>
      <c r="F50" s="326"/>
      <c r="G50" s="326"/>
      <c r="H50" s="326"/>
      <c r="I50" s="329"/>
      <c r="J50" s="326"/>
    </row>
    <row r="51" spans="2:10">
      <c r="B51" s="326">
        <v>3.09</v>
      </c>
      <c r="C51" s="331" t="s">
        <v>48</v>
      </c>
      <c r="D51" s="326" t="s">
        <v>47</v>
      </c>
      <c r="E51" s="326"/>
      <c r="F51" s="326"/>
      <c r="G51" s="326"/>
      <c r="H51" s="326"/>
      <c r="I51" s="326"/>
      <c r="J51" s="326"/>
    </row>
    <row r="52" spans="2:10">
      <c r="B52" s="326"/>
      <c r="C52" s="331"/>
      <c r="D52" s="326"/>
      <c r="E52" s="326"/>
      <c r="F52" s="326"/>
      <c r="G52" s="326"/>
      <c r="H52" s="326"/>
      <c r="I52" s="326"/>
      <c r="J52" s="326"/>
    </row>
    <row r="53" spans="2:10">
      <c r="B53" s="327">
        <v>3.1</v>
      </c>
      <c r="C53" s="331" t="s">
        <v>50</v>
      </c>
      <c r="D53" s="326" t="s">
        <v>47</v>
      </c>
      <c r="E53" s="326">
        <v>1</v>
      </c>
      <c r="F53" s="326">
        <v>1665</v>
      </c>
      <c r="G53" s="326"/>
      <c r="H53" s="326"/>
      <c r="I53" s="328">
        <f>PRODUCT(E53:H53)/10^3</f>
        <v>1.665</v>
      </c>
      <c r="J53" s="326" t="s">
        <v>697</v>
      </c>
    </row>
    <row r="54" spans="2:10">
      <c r="B54" s="327"/>
      <c r="C54" s="331"/>
      <c r="D54" s="326"/>
      <c r="E54" s="326">
        <v>1</v>
      </c>
      <c r="F54" s="326">
        <v>3025</v>
      </c>
      <c r="G54" s="326"/>
      <c r="H54" s="326"/>
      <c r="I54" s="328">
        <f t="shared" ref="I54:I69" si="4">PRODUCT(E54:H54)/10^3</f>
        <v>3.0249999999999999</v>
      </c>
      <c r="J54" s="326" t="s">
        <v>698</v>
      </c>
    </row>
    <row r="55" spans="2:10">
      <c r="B55" s="327"/>
      <c r="C55" s="331"/>
      <c r="D55" s="326"/>
      <c r="E55" s="326">
        <v>1</v>
      </c>
      <c r="F55" s="326">
        <v>5250</v>
      </c>
      <c r="G55" s="326"/>
      <c r="H55" s="326"/>
      <c r="I55" s="328">
        <f t="shared" si="4"/>
        <v>5.25</v>
      </c>
      <c r="J55" s="326" t="s">
        <v>699</v>
      </c>
    </row>
    <row r="56" spans="2:10">
      <c r="B56" s="327"/>
      <c r="C56" s="331"/>
      <c r="D56" s="326"/>
      <c r="E56" s="326">
        <v>1</v>
      </c>
      <c r="F56" s="326">
        <f>4200+4490</f>
        <v>8690</v>
      </c>
      <c r="G56" s="326"/>
      <c r="H56" s="326"/>
      <c r="I56" s="328">
        <f t="shared" si="4"/>
        <v>8.69</v>
      </c>
      <c r="J56" s="326" t="s">
        <v>700</v>
      </c>
    </row>
    <row r="57" spans="2:10">
      <c r="B57" s="327"/>
      <c r="C57" s="331"/>
      <c r="D57" s="326"/>
      <c r="E57" s="326">
        <v>1</v>
      </c>
      <c r="F57" s="326">
        <f>4535+2430+2050</f>
        <v>9015</v>
      </c>
      <c r="G57" s="326"/>
      <c r="H57" s="326"/>
      <c r="I57" s="328">
        <f t="shared" si="4"/>
        <v>9.0150000000000006</v>
      </c>
      <c r="J57" s="326" t="s">
        <v>701</v>
      </c>
    </row>
    <row r="58" spans="2:10">
      <c r="B58" s="327"/>
      <c r="C58" s="331"/>
      <c r="D58" s="326"/>
      <c r="E58" s="326">
        <v>1</v>
      </c>
      <c r="F58" s="326">
        <v>1600</v>
      </c>
      <c r="G58" s="326"/>
      <c r="H58" s="326"/>
      <c r="I58" s="328">
        <f t="shared" si="4"/>
        <v>1.6</v>
      </c>
      <c r="J58" s="326" t="s">
        <v>702</v>
      </c>
    </row>
    <row r="59" spans="2:10">
      <c r="B59" s="327"/>
      <c r="C59" s="331"/>
      <c r="D59" s="326"/>
      <c r="E59" s="326">
        <v>1</v>
      </c>
      <c r="F59" s="326">
        <v>1900</v>
      </c>
      <c r="G59" s="326"/>
      <c r="H59" s="326"/>
      <c r="I59" s="328">
        <f t="shared" si="4"/>
        <v>1.9</v>
      </c>
      <c r="J59" s="326" t="s">
        <v>703</v>
      </c>
    </row>
    <row r="60" spans="2:10">
      <c r="B60" s="327"/>
      <c r="C60" s="331"/>
      <c r="D60" s="326"/>
      <c r="E60" s="326">
        <v>1</v>
      </c>
      <c r="F60" s="326">
        <v>2000</v>
      </c>
      <c r="G60" s="326"/>
      <c r="H60" s="326"/>
      <c r="I60" s="328">
        <f t="shared" si="4"/>
        <v>2</v>
      </c>
      <c r="J60" s="326" t="s">
        <v>704</v>
      </c>
    </row>
    <row r="61" spans="2:10">
      <c r="B61" s="327"/>
      <c r="C61" s="331"/>
      <c r="D61" s="326"/>
      <c r="E61" s="326">
        <v>1</v>
      </c>
      <c r="F61" s="326">
        <v>5700</v>
      </c>
      <c r="G61" s="326"/>
      <c r="H61" s="326"/>
      <c r="I61" s="328">
        <f t="shared" si="4"/>
        <v>5.7</v>
      </c>
      <c r="J61" s="326" t="s">
        <v>705</v>
      </c>
    </row>
    <row r="62" spans="2:10">
      <c r="B62" s="327"/>
      <c r="C62" s="331"/>
      <c r="D62" s="326"/>
      <c r="E62" s="326">
        <v>1</v>
      </c>
      <c r="F62" s="326">
        <v>4770</v>
      </c>
      <c r="G62" s="326"/>
      <c r="H62" s="326"/>
      <c r="I62" s="328">
        <f t="shared" si="4"/>
        <v>4.7699999999999996</v>
      </c>
      <c r="J62" s="326" t="s">
        <v>706</v>
      </c>
    </row>
    <row r="63" spans="2:10">
      <c r="B63" s="327"/>
      <c r="C63" s="331"/>
      <c r="D63" s="326"/>
      <c r="E63" s="326">
        <v>1</v>
      </c>
      <c r="F63" s="326">
        <v>1500</v>
      </c>
      <c r="G63" s="326"/>
      <c r="H63" s="326"/>
      <c r="I63" s="328">
        <f t="shared" si="4"/>
        <v>1.5</v>
      </c>
      <c r="J63" s="326" t="s">
        <v>707</v>
      </c>
    </row>
    <row r="64" spans="2:10">
      <c r="B64" s="327"/>
      <c r="C64" s="331"/>
      <c r="D64" s="326"/>
      <c r="E64" s="326">
        <v>1</v>
      </c>
      <c r="F64" s="326">
        <v>820</v>
      </c>
      <c r="G64" s="326"/>
      <c r="H64" s="326"/>
      <c r="I64" s="328">
        <f t="shared" si="4"/>
        <v>0.82</v>
      </c>
      <c r="J64" s="326" t="s">
        <v>708</v>
      </c>
    </row>
    <row r="65" spans="2:10">
      <c r="B65" s="327"/>
      <c r="C65" s="331"/>
      <c r="D65" s="326"/>
      <c r="E65" s="326">
        <v>1</v>
      </c>
      <c r="F65" s="326">
        <v>5900</v>
      </c>
      <c r="G65" s="326"/>
      <c r="H65" s="326"/>
      <c r="I65" s="328">
        <f t="shared" si="4"/>
        <v>5.9</v>
      </c>
      <c r="J65" s="326" t="s">
        <v>709</v>
      </c>
    </row>
    <row r="66" spans="2:10">
      <c r="B66" s="327"/>
      <c r="C66" s="331"/>
      <c r="D66" s="326"/>
      <c r="E66" s="326">
        <v>1</v>
      </c>
      <c r="F66" s="326">
        <v>3400</v>
      </c>
      <c r="G66" s="326"/>
      <c r="H66" s="326"/>
      <c r="I66" s="328">
        <f t="shared" si="4"/>
        <v>3.4</v>
      </c>
      <c r="J66" s="326" t="s">
        <v>710</v>
      </c>
    </row>
    <row r="67" spans="2:10">
      <c r="B67" s="327"/>
      <c r="C67" s="331"/>
      <c r="D67" s="326"/>
      <c r="E67" s="326">
        <v>1</v>
      </c>
      <c r="F67" s="326">
        <v>1140</v>
      </c>
      <c r="G67" s="326"/>
      <c r="H67" s="326"/>
      <c r="I67" s="328">
        <f t="shared" si="4"/>
        <v>1.1399999999999999</v>
      </c>
      <c r="J67" s="326" t="s">
        <v>711</v>
      </c>
    </row>
    <row r="68" spans="2:10">
      <c r="B68" s="327"/>
      <c r="C68" s="331"/>
      <c r="D68" s="326"/>
      <c r="E68" s="326">
        <v>1</v>
      </c>
      <c r="F68" s="326">
        <v>2900</v>
      </c>
      <c r="G68" s="326"/>
      <c r="H68" s="326"/>
      <c r="I68" s="328">
        <f t="shared" si="4"/>
        <v>2.9</v>
      </c>
      <c r="J68" s="326" t="s">
        <v>711</v>
      </c>
    </row>
    <row r="69" spans="2:10">
      <c r="B69" s="327"/>
      <c r="C69" s="331"/>
      <c r="D69" s="326"/>
      <c r="E69" s="326">
        <v>1</v>
      </c>
      <c r="F69" s="326">
        <v>1450</v>
      </c>
      <c r="G69" s="326"/>
      <c r="H69" s="326"/>
      <c r="I69" s="328">
        <f t="shared" si="4"/>
        <v>1.45</v>
      </c>
      <c r="J69" s="326" t="s">
        <v>712</v>
      </c>
    </row>
    <row r="70" spans="2:10">
      <c r="B70" s="327"/>
      <c r="C70" s="331"/>
      <c r="D70" s="326"/>
      <c r="E70" s="326"/>
      <c r="F70" s="326"/>
      <c r="G70" s="326"/>
      <c r="H70" s="326"/>
      <c r="I70" s="329">
        <f>SUM(I53:I69)</f>
        <v>60.724999999999994</v>
      </c>
      <c r="J70" s="326"/>
    </row>
    <row r="71" spans="2:10">
      <c r="B71" s="326"/>
      <c r="C71" s="331"/>
      <c r="D71" s="326"/>
      <c r="E71" s="326"/>
      <c r="F71" s="326"/>
      <c r="G71" s="326"/>
      <c r="H71" s="326"/>
      <c r="I71" s="326"/>
      <c r="J71" s="326"/>
    </row>
    <row r="72" spans="2:10">
      <c r="B72" s="326">
        <v>3.11</v>
      </c>
      <c r="C72" s="331" t="s">
        <v>51</v>
      </c>
      <c r="D72" s="326" t="s">
        <v>47</v>
      </c>
      <c r="E72" s="326">
        <v>1</v>
      </c>
      <c r="F72" s="326">
        <v>4850</v>
      </c>
      <c r="G72" s="326"/>
      <c r="H72" s="326"/>
      <c r="I72" s="328">
        <f t="shared" ref="I72:I86" si="5">PRODUCT(E72:H72)/10^3</f>
        <v>4.8499999999999996</v>
      </c>
      <c r="J72" s="326" t="s">
        <v>713</v>
      </c>
    </row>
    <row r="73" spans="2:10">
      <c r="B73" s="326"/>
      <c r="C73" s="331"/>
      <c r="D73" s="326"/>
      <c r="E73" s="326">
        <v>1</v>
      </c>
      <c r="F73" s="326">
        <v>2115</v>
      </c>
      <c r="G73" s="326"/>
      <c r="H73" s="326"/>
      <c r="I73" s="328">
        <f t="shared" si="5"/>
        <v>2.1150000000000002</v>
      </c>
      <c r="J73" s="326"/>
    </row>
    <row r="74" spans="2:10">
      <c r="B74" s="326"/>
      <c r="C74" s="331"/>
      <c r="D74" s="326"/>
      <c r="E74" s="326">
        <v>1</v>
      </c>
      <c r="F74" s="326">
        <v>8400</v>
      </c>
      <c r="G74" s="326"/>
      <c r="H74" s="326"/>
      <c r="I74" s="328">
        <f t="shared" si="5"/>
        <v>8.4</v>
      </c>
      <c r="J74" s="326"/>
    </row>
    <row r="75" spans="2:10">
      <c r="B75" s="326"/>
      <c r="C75" s="331"/>
      <c r="D75" s="326"/>
      <c r="E75" s="326">
        <v>1</v>
      </c>
      <c r="F75" s="326">
        <v>1100</v>
      </c>
      <c r="G75" s="326"/>
      <c r="H75" s="326"/>
      <c r="I75" s="328">
        <f t="shared" si="5"/>
        <v>1.1000000000000001</v>
      </c>
      <c r="J75" s="326"/>
    </row>
    <row r="76" spans="2:10">
      <c r="B76" s="326"/>
      <c r="C76" s="331"/>
      <c r="D76" s="326"/>
      <c r="E76" s="326">
        <v>1</v>
      </c>
      <c r="F76" s="326">
        <v>1400</v>
      </c>
      <c r="G76" s="326"/>
      <c r="H76" s="326"/>
      <c r="I76" s="328">
        <f t="shared" si="5"/>
        <v>1.4</v>
      </c>
      <c r="J76" s="326"/>
    </row>
    <row r="77" spans="2:10">
      <c r="B77" s="326"/>
      <c r="C77" s="331"/>
      <c r="D77" s="326"/>
      <c r="E77" s="326">
        <v>1</v>
      </c>
      <c r="F77" s="326">
        <v>4500</v>
      </c>
      <c r="G77" s="326"/>
      <c r="H77" s="326"/>
      <c r="I77" s="328">
        <f t="shared" si="5"/>
        <v>4.5</v>
      </c>
      <c r="J77" s="326"/>
    </row>
    <row r="78" spans="2:10">
      <c r="B78" s="326"/>
      <c r="C78" s="331"/>
      <c r="D78" s="326"/>
      <c r="E78" s="326">
        <v>1</v>
      </c>
      <c r="F78" s="326">
        <v>2500</v>
      </c>
      <c r="G78" s="326"/>
      <c r="H78" s="326"/>
      <c r="I78" s="328">
        <f t="shared" si="5"/>
        <v>2.5</v>
      </c>
      <c r="J78" s="326"/>
    </row>
    <row r="79" spans="2:10">
      <c r="B79" s="326"/>
      <c r="C79" s="331"/>
      <c r="D79" s="326"/>
      <c r="E79" s="326">
        <v>1</v>
      </c>
      <c r="F79" s="326">
        <v>1965</v>
      </c>
      <c r="G79" s="326"/>
      <c r="H79" s="326"/>
      <c r="I79" s="328">
        <f t="shared" si="5"/>
        <v>1.9650000000000001</v>
      </c>
      <c r="J79" s="326"/>
    </row>
    <row r="80" spans="2:10">
      <c r="B80" s="326"/>
      <c r="C80" s="331"/>
      <c r="D80" s="326"/>
      <c r="E80" s="326">
        <v>1</v>
      </c>
      <c r="F80" s="326">
        <v>5700</v>
      </c>
      <c r="G80" s="326"/>
      <c r="H80" s="326"/>
      <c r="I80" s="328">
        <f t="shared" si="5"/>
        <v>5.7</v>
      </c>
      <c r="J80" s="326"/>
    </row>
    <row r="81" spans="2:10">
      <c r="B81" s="326"/>
      <c r="C81" s="331"/>
      <c r="D81" s="326"/>
      <c r="E81" s="326">
        <v>1</v>
      </c>
      <c r="F81" s="326">
        <v>1000</v>
      </c>
      <c r="G81" s="326"/>
      <c r="H81" s="326"/>
      <c r="I81" s="328">
        <f t="shared" si="5"/>
        <v>1</v>
      </c>
      <c r="J81" s="326" t="s">
        <v>838</v>
      </c>
    </row>
    <row r="82" spans="2:10">
      <c r="B82" s="326"/>
      <c r="C82" s="331"/>
      <c r="D82" s="326"/>
      <c r="E82" s="326">
        <v>2</v>
      </c>
      <c r="F82" s="326">
        <v>1940</v>
      </c>
      <c r="G82" s="326"/>
      <c r="H82" s="326"/>
      <c r="I82" s="328">
        <f t="shared" si="5"/>
        <v>3.88</v>
      </c>
      <c r="J82" s="388" t="s">
        <v>715</v>
      </c>
    </row>
    <row r="83" spans="2:10">
      <c r="B83" s="326"/>
      <c r="C83" s="331"/>
      <c r="D83" s="326"/>
      <c r="E83" s="326">
        <v>1</v>
      </c>
      <c r="F83" s="326">
        <v>1070</v>
      </c>
      <c r="G83" s="326"/>
      <c r="H83" s="326"/>
      <c r="I83" s="328">
        <f t="shared" si="5"/>
        <v>1.07</v>
      </c>
      <c r="J83" s="390"/>
    </row>
    <row r="84" spans="2:10">
      <c r="B84" s="326"/>
      <c r="C84" s="331"/>
      <c r="D84" s="326"/>
      <c r="E84" s="326">
        <v>-1</v>
      </c>
      <c r="F84" s="326">
        <v>750</v>
      </c>
      <c r="G84" s="326"/>
      <c r="H84" s="326"/>
      <c r="I84" s="328">
        <f t="shared" si="5"/>
        <v>-0.75</v>
      </c>
      <c r="J84" s="326" t="s">
        <v>714</v>
      </c>
    </row>
    <row r="85" spans="2:10">
      <c r="B85" s="326"/>
      <c r="C85" s="331"/>
      <c r="D85" s="326"/>
      <c r="E85" s="326">
        <v>1</v>
      </c>
      <c r="F85" s="326">
        <v>2630</v>
      </c>
      <c r="G85" s="326"/>
      <c r="H85" s="326"/>
      <c r="I85" s="326">
        <f t="shared" si="5"/>
        <v>2.63</v>
      </c>
      <c r="J85" s="388" t="s">
        <v>667</v>
      </c>
    </row>
    <row r="86" spans="2:10">
      <c r="B86" s="326"/>
      <c r="C86" s="331"/>
      <c r="D86" s="326"/>
      <c r="E86" s="326">
        <v>1</v>
      </c>
      <c r="F86" s="326">
        <v>2100</v>
      </c>
      <c r="G86" s="326"/>
      <c r="H86" s="326"/>
      <c r="I86" s="326">
        <f t="shared" si="5"/>
        <v>2.1</v>
      </c>
      <c r="J86" s="390"/>
    </row>
    <row r="87" spans="2:10">
      <c r="B87" s="326"/>
      <c r="C87" s="331"/>
      <c r="D87" s="326"/>
      <c r="E87" s="326"/>
      <c r="F87" s="326"/>
      <c r="G87" s="326"/>
      <c r="H87" s="326"/>
      <c r="I87" s="329">
        <f>SUM(I72:I86)</f>
        <v>42.460000000000008</v>
      </c>
      <c r="J87" s="335"/>
    </row>
    <row r="88" spans="2:10">
      <c r="B88" s="326"/>
      <c r="C88" s="331"/>
      <c r="D88" s="326"/>
      <c r="E88" s="326"/>
      <c r="F88" s="326"/>
      <c r="G88" s="326"/>
      <c r="H88" s="326"/>
      <c r="I88" s="326"/>
      <c r="J88" s="335"/>
    </row>
    <row r="89" spans="2:10">
      <c r="B89" s="326"/>
      <c r="C89" s="331"/>
      <c r="D89" s="326"/>
      <c r="E89" s="326"/>
      <c r="F89" s="326"/>
      <c r="G89" s="326"/>
      <c r="H89" s="326"/>
      <c r="I89" s="326"/>
      <c r="J89" s="335"/>
    </row>
    <row r="90" spans="2:10">
      <c r="B90" s="326"/>
      <c r="C90" s="331"/>
      <c r="D90" s="326"/>
      <c r="E90" s="326"/>
      <c r="F90" s="326"/>
      <c r="G90" s="326"/>
      <c r="H90" s="326"/>
      <c r="I90" s="326"/>
      <c r="J90" s="335"/>
    </row>
    <row r="91" spans="2:10">
      <c r="B91" s="326"/>
      <c r="C91" s="331"/>
      <c r="D91" s="326"/>
      <c r="E91" s="326"/>
      <c r="F91" s="326"/>
      <c r="G91" s="326"/>
      <c r="H91" s="326"/>
      <c r="I91" s="326"/>
      <c r="J91" s="335"/>
    </row>
    <row r="92" spans="2:10">
      <c r="B92" s="326"/>
      <c r="C92" s="331"/>
      <c r="D92" s="326"/>
      <c r="E92" s="326"/>
      <c r="F92" s="326"/>
      <c r="G92" s="326"/>
      <c r="H92" s="326"/>
      <c r="I92" s="326"/>
      <c r="J92" s="335"/>
    </row>
    <row r="93" spans="2:10">
      <c r="B93" s="326"/>
      <c r="C93" s="331"/>
      <c r="D93" s="326"/>
      <c r="E93" s="326"/>
      <c r="F93" s="326"/>
      <c r="G93" s="326"/>
      <c r="H93" s="326"/>
      <c r="I93" s="326"/>
      <c r="J93" s="335"/>
    </row>
    <row r="94" spans="2:10">
      <c r="B94" s="326"/>
      <c r="C94" s="331"/>
      <c r="D94" s="326"/>
      <c r="E94" s="326"/>
      <c r="F94" s="326"/>
      <c r="G94" s="326"/>
      <c r="H94" s="326"/>
      <c r="I94" s="326"/>
      <c r="J94" s="335"/>
    </row>
    <row r="95" spans="2:10">
      <c r="B95" s="326">
        <v>4.01</v>
      </c>
      <c r="C95" s="332" t="s">
        <v>53</v>
      </c>
      <c r="D95" s="326" t="s">
        <v>39</v>
      </c>
      <c r="E95" s="326">
        <v>1</v>
      </c>
      <c r="F95" s="326">
        <f>(7*1240)+1400</f>
        <v>10080</v>
      </c>
      <c r="G95" s="326">
        <v>2130</v>
      </c>
      <c r="H95" s="326"/>
      <c r="I95" s="328">
        <f t="shared" ref="I95:I110" si="6">PRODUCT(E95:H95)/10^6</f>
        <v>21.470400000000001</v>
      </c>
      <c r="J95" s="388" t="s">
        <v>669</v>
      </c>
    </row>
    <row r="96" spans="2:10">
      <c r="B96" s="326"/>
      <c r="C96" s="331"/>
      <c r="D96" s="326"/>
      <c r="E96" s="326">
        <v>1</v>
      </c>
      <c r="F96" s="326">
        <v>5700</v>
      </c>
      <c r="G96" s="326">
        <v>1970</v>
      </c>
      <c r="H96" s="326"/>
      <c r="I96" s="328">
        <f t="shared" si="6"/>
        <v>11.228999999999999</v>
      </c>
      <c r="J96" s="389"/>
    </row>
    <row r="97" spans="2:10">
      <c r="B97" s="326"/>
      <c r="C97" s="331"/>
      <c r="D97" s="326"/>
      <c r="E97" s="326">
        <v>-1</v>
      </c>
      <c r="F97" s="326">
        <v>1400</v>
      </c>
      <c r="G97" s="326">
        <v>1040</v>
      </c>
      <c r="H97" s="326"/>
      <c r="I97" s="328">
        <f t="shared" si="6"/>
        <v>-1.456</v>
      </c>
      <c r="J97" s="390"/>
    </row>
    <row r="98" spans="2:10">
      <c r="B98" s="326"/>
      <c r="C98" s="331"/>
      <c r="D98" s="326"/>
      <c r="E98" s="339">
        <v>1</v>
      </c>
      <c r="F98" s="339">
        <v>5600</v>
      </c>
      <c r="G98" s="339">
        <v>2020</v>
      </c>
      <c r="H98" s="339"/>
      <c r="I98" s="340">
        <f t="shared" si="6"/>
        <v>11.311999999999999</v>
      </c>
      <c r="J98" s="339" t="s">
        <v>674</v>
      </c>
    </row>
    <row r="99" spans="2:10">
      <c r="B99" s="326"/>
      <c r="C99" s="331"/>
      <c r="D99" s="326"/>
      <c r="E99" s="339">
        <v>1</v>
      </c>
      <c r="F99" s="339">
        <v>3450</v>
      </c>
      <c r="G99" s="339">
        <v>1280</v>
      </c>
      <c r="H99" s="339"/>
      <c r="I99" s="340">
        <f t="shared" si="6"/>
        <v>4.4160000000000004</v>
      </c>
      <c r="J99" s="339" t="s">
        <v>675</v>
      </c>
    </row>
    <row r="100" spans="2:10">
      <c r="B100" s="326"/>
      <c r="C100" s="331"/>
      <c r="D100" s="326"/>
      <c r="E100" s="326">
        <v>1</v>
      </c>
      <c r="F100" s="326">
        <v>4250</v>
      </c>
      <c r="G100" s="326">
        <v>2150</v>
      </c>
      <c r="H100" s="326"/>
      <c r="I100" s="328">
        <f t="shared" si="6"/>
        <v>9.1374999999999993</v>
      </c>
      <c r="J100" s="326" t="s">
        <v>683</v>
      </c>
    </row>
    <row r="101" spans="2:10">
      <c r="B101" s="326"/>
      <c r="C101" s="331"/>
      <c r="D101" s="326"/>
      <c r="E101" s="326">
        <v>1</v>
      </c>
      <c r="F101" s="326">
        <v>4780</v>
      </c>
      <c r="G101" s="326">
        <v>600</v>
      </c>
      <c r="H101" s="326"/>
      <c r="I101" s="328">
        <f t="shared" si="6"/>
        <v>2.8679999999999999</v>
      </c>
      <c r="J101" s="326"/>
    </row>
    <row r="102" spans="2:10">
      <c r="B102" s="326"/>
      <c r="C102" s="331"/>
      <c r="D102" s="326"/>
      <c r="E102" s="326">
        <v>1</v>
      </c>
      <c r="F102" s="326">
        <v>1100</v>
      </c>
      <c r="G102" s="326">
        <v>1000</v>
      </c>
      <c r="H102" s="326"/>
      <c r="I102" s="328">
        <f t="shared" si="6"/>
        <v>1.1000000000000001</v>
      </c>
      <c r="J102" s="326" t="s">
        <v>681</v>
      </c>
    </row>
    <row r="103" spans="2:10">
      <c r="B103" s="326"/>
      <c r="C103" s="331"/>
      <c r="D103" s="326"/>
      <c r="E103" s="326">
        <v>1</v>
      </c>
      <c r="F103" s="326">
        <v>1500</v>
      </c>
      <c r="G103" s="326">
        <v>1300</v>
      </c>
      <c r="H103" s="326"/>
      <c r="I103" s="328">
        <f t="shared" si="6"/>
        <v>1.95</v>
      </c>
      <c r="J103" s="326" t="s">
        <v>682</v>
      </c>
    </row>
    <row r="104" spans="2:10">
      <c r="B104" s="326"/>
      <c r="C104" s="331"/>
      <c r="D104" s="326"/>
      <c r="E104" s="339">
        <v>1</v>
      </c>
      <c r="F104" s="339">
        <v>4490</v>
      </c>
      <c r="G104" s="339">
        <v>2570</v>
      </c>
      <c r="H104" s="339"/>
      <c r="I104" s="340">
        <f t="shared" si="6"/>
        <v>11.539300000000001</v>
      </c>
      <c r="J104" s="326" t="s">
        <v>680</v>
      </c>
    </row>
    <row r="105" spans="2:10">
      <c r="B105" s="326"/>
      <c r="C105" s="331"/>
      <c r="D105" s="326"/>
      <c r="E105" s="339">
        <v>2</v>
      </c>
      <c r="F105" s="339">
        <v>4490</v>
      </c>
      <c r="G105" s="339">
        <v>350</v>
      </c>
      <c r="H105" s="339"/>
      <c r="I105" s="340">
        <f t="shared" si="6"/>
        <v>3.1429999999999998</v>
      </c>
      <c r="J105" s="388" t="s">
        <v>717</v>
      </c>
    </row>
    <row r="106" spans="2:10">
      <c r="B106" s="326"/>
      <c r="C106" s="331"/>
      <c r="D106" s="326"/>
      <c r="E106" s="339">
        <v>2</v>
      </c>
      <c r="F106" s="339">
        <v>2570</v>
      </c>
      <c r="G106" s="339">
        <v>500</v>
      </c>
      <c r="H106" s="339"/>
      <c r="I106" s="340">
        <f t="shared" si="6"/>
        <v>2.57</v>
      </c>
      <c r="J106" s="390"/>
    </row>
    <row r="107" spans="2:10">
      <c r="B107" s="326"/>
      <c r="C107" s="331"/>
      <c r="D107" s="326"/>
      <c r="E107" s="326">
        <v>1</v>
      </c>
      <c r="F107" s="326">
        <v>2710</v>
      </c>
      <c r="G107" s="326">
        <v>1560</v>
      </c>
      <c r="H107" s="326"/>
      <c r="I107" s="328">
        <f t="shared" si="6"/>
        <v>4.2275999999999998</v>
      </c>
      <c r="J107" s="326" t="s">
        <v>679</v>
      </c>
    </row>
    <row r="108" spans="2:10">
      <c r="B108" s="326"/>
      <c r="C108" s="331"/>
      <c r="D108" s="326"/>
      <c r="E108" s="326">
        <v>1</v>
      </c>
      <c r="F108" s="326">
        <v>1550</v>
      </c>
      <c r="G108" s="326">
        <v>1330</v>
      </c>
      <c r="H108" s="326"/>
      <c r="I108" s="328">
        <f t="shared" si="6"/>
        <v>2.0615000000000001</v>
      </c>
      <c r="J108" s="326" t="s">
        <v>678</v>
      </c>
    </row>
    <row r="109" spans="2:10">
      <c r="B109" s="326"/>
      <c r="C109" s="331"/>
      <c r="D109" s="326"/>
      <c r="E109" s="326">
        <v>1</v>
      </c>
      <c r="F109" s="326">
        <v>1600</v>
      </c>
      <c r="G109" s="326">
        <v>1190</v>
      </c>
      <c r="H109" s="326"/>
      <c r="I109" s="328">
        <f t="shared" si="6"/>
        <v>1.9039999999999999</v>
      </c>
      <c r="J109" s="326" t="s">
        <v>677</v>
      </c>
    </row>
    <row r="110" spans="2:10">
      <c r="B110" s="326"/>
      <c r="C110" s="331"/>
      <c r="D110" s="326"/>
      <c r="E110" s="326">
        <v>1</v>
      </c>
      <c r="F110" s="326">
        <v>1200</v>
      </c>
      <c r="G110" s="326">
        <v>1780</v>
      </c>
      <c r="H110" s="326"/>
      <c r="I110" s="328">
        <f t="shared" si="6"/>
        <v>2.1360000000000001</v>
      </c>
      <c r="J110" s="326" t="s">
        <v>676</v>
      </c>
    </row>
    <row r="111" spans="2:10">
      <c r="B111" s="326"/>
      <c r="C111" s="331"/>
      <c r="D111" s="326"/>
      <c r="E111" s="326"/>
      <c r="F111" s="326"/>
      <c r="G111" s="326"/>
      <c r="H111" s="326"/>
      <c r="I111" s="329">
        <f>SUM(I95:I110)</f>
        <v>89.608299999999986</v>
      </c>
      <c r="J111" s="326"/>
    </row>
    <row r="112" spans="2:10">
      <c r="B112" s="326"/>
      <c r="C112" s="331"/>
      <c r="D112" s="326"/>
      <c r="E112" s="326"/>
      <c r="F112" s="326"/>
      <c r="G112" s="326"/>
      <c r="H112" s="326"/>
      <c r="I112" s="329"/>
      <c r="J112" s="326"/>
    </row>
    <row r="113" spans="2:10">
      <c r="B113" s="326">
        <v>4.0199999999999996</v>
      </c>
      <c r="C113" s="331" t="s">
        <v>54</v>
      </c>
      <c r="D113" s="326" t="s">
        <v>47</v>
      </c>
      <c r="E113" s="326">
        <v>8</v>
      </c>
      <c r="F113" s="326">
        <v>4400</v>
      </c>
      <c r="G113" s="326"/>
      <c r="H113" s="326"/>
      <c r="I113" s="328">
        <f t="shared" ref="I113:I120" si="7">PRODUCT(E113:H113)/10^3</f>
        <v>35.200000000000003</v>
      </c>
      <c r="J113" s="326"/>
    </row>
    <row r="114" spans="2:10">
      <c r="B114" s="326"/>
      <c r="C114" s="331"/>
      <c r="D114" s="326"/>
      <c r="E114" s="326">
        <v>5</v>
      </c>
      <c r="F114" s="326">
        <v>10330</v>
      </c>
      <c r="G114" s="326"/>
      <c r="H114" s="326"/>
      <c r="I114" s="328">
        <f t="shared" si="7"/>
        <v>51.65</v>
      </c>
      <c r="J114" s="326"/>
    </row>
    <row r="115" spans="2:10">
      <c r="B115" s="326"/>
      <c r="C115" s="331"/>
      <c r="D115" s="326"/>
      <c r="E115" s="326">
        <v>6</v>
      </c>
      <c r="F115" s="326">
        <v>3670</v>
      </c>
      <c r="G115" s="326"/>
      <c r="H115" s="326"/>
      <c r="I115" s="328">
        <f t="shared" si="7"/>
        <v>22.02</v>
      </c>
      <c r="J115" s="326"/>
    </row>
    <row r="116" spans="2:10">
      <c r="B116" s="326"/>
      <c r="C116" s="331"/>
      <c r="D116" s="326"/>
      <c r="E116" s="326">
        <v>2</v>
      </c>
      <c r="F116" s="326">
        <v>4500</v>
      </c>
      <c r="G116" s="326"/>
      <c r="H116" s="326"/>
      <c r="I116" s="328">
        <f t="shared" si="7"/>
        <v>9</v>
      </c>
      <c r="J116" s="326"/>
    </row>
    <row r="117" spans="2:10">
      <c r="B117" s="326"/>
      <c r="C117" s="331"/>
      <c r="D117" s="326"/>
      <c r="E117" s="326">
        <v>2</v>
      </c>
      <c r="F117" s="326">
        <v>9000</v>
      </c>
      <c r="G117" s="326"/>
      <c r="H117" s="326"/>
      <c r="I117" s="328">
        <f t="shared" si="7"/>
        <v>18</v>
      </c>
      <c r="J117" s="326"/>
    </row>
    <row r="118" spans="2:10">
      <c r="B118" s="326"/>
      <c r="C118" s="331"/>
      <c r="D118" s="326"/>
      <c r="E118" s="326">
        <v>2</v>
      </c>
      <c r="F118" s="326">
        <v>2650</v>
      </c>
      <c r="G118" s="326"/>
      <c r="H118" s="326"/>
      <c r="I118" s="328">
        <f t="shared" si="7"/>
        <v>5.3</v>
      </c>
      <c r="J118" s="326"/>
    </row>
    <row r="119" spans="2:10">
      <c r="B119" s="326"/>
      <c r="C119" s="331"/>
      <c r="D119" s="326"/>
      <c r="E119" s="326">
        <v>8</v>
      </c>
      <c r="F119" s="326">
        <v>4600</v>
      </c>
      <c r="G119" s="326"/>
      <c r="H119" s="326"/>
      <c r="I119" s="328">
        <f t="shared" si="7"/>
        <v>36.799999999999997</v>
      </c>
      <c r="J119" s="388" t="s">
        <v>826</v>
      </c>
    </row>
    <row r="120" spans="2:10">
      <c r="B120" s="326"/>
      <c r="C120" s="331"/>
      <c r="D120" s="326"/>
      <c r="E120" s="326">
        <v>5</v>
      </c>
      <c r="F120" s="326">
        <v>2650</v>
      </c>
      <c r="G120" s="326"/>
      <c r="H120" s="326"/>
      <c r="I120" s="328">
        <f t="shared" si="7"/>
        <v>13.25</v>
      </c>
      <c r="J120" s="390"/>
    </row>
    <row r="121" spans="2:10">
      <c r="B121" s="326"/>
      <c r="C121" s="331"/>
      <c r="D121" s="326"/>
      <c r="E121" s="326"/>
      <c r="F121" s="326"/>
      <c r="G121" s="326"/>
      <c r="H121" s="326"/>
      <c r="I121" s="328"/>
      <c r="J121" s="326"/>
    </row>
    <row r="122" spans="2:10">
      <c r="B122" s="326"/>
      <c r="C122" s="331"/>
      <c r="D122" s="326"/>
      <c r="E122" s="326"/>
      <c r="F122" s="326"/>
      <c r="G122" s="326"/>
      <c r="H122" s="326"/>
      <c r="I122" s="328"/>
      <c r="J122" s="326"/>
    </row>
    <row r="123" spans="2:10">
      <c r="B123" s="326"/>
      <c r="C123" s="331"/>
      <c r="D123" s="326"/>
      <c r="E123" s="326"/>
      <c r="F123" s="326"/>
      <c r="G123" s="326"/>
      <c r="H123" s="326"/>
      <c r="I123" s="329">
        <f>SUM(I113:I120)</f>
        <v>191.22000000000003</v>
      </c>
      <c r="J123" s="326"/>
    </row>
    <row r="124" spans="2:10" ht="29">
      <c r="B124" s="326"/>
      <c r="C124" s="331"/>
      <c r="D124" s="326" t="s">
        <v>684</v>
      </c>
      <c r="E124" s="326"/>
      <c r="F124" s="326"/>
      <c r="G124" s="326"/>
      <c r="H124" s="326"/>
      <c r="I124" s="329">
        <f>I123*3.5</f>
        <v>669.2700000000001</v>
      </c>
      <c r="J124" s="333" t="s">
        <v>827</v>
      </c>
    </row>
    <row r="125" spans="2:10">
      <c r="B125" s="326"/>
      <c r="C125" s="331"/>
      <c r="D125" s="326"/>
      <c r="E125" s="326"/>
      <c r="F125" s="326"/>
      <c r="G125" s="326"/>
      <c r="H125" s="326"/>
      <c r="I125" s="326"/>
      <c r="J125" s="326"/>
    </row>
    <row r="126" spans="2:10">
      <c r="B126" s="326">
        <v>4.03</v>
      </c>
      <c r="C126" s="332" t="s">
        <v>716</v>
      </c>
      <c r="D126" s="326" t="s">
        <v>39</v>
      </c>
      <c r="E126" s="326">
        <v>10</v>
      </c>
      <c r="F126" s="326">
        <v>1425</v>
      </c>
      <c r="G126" s="326">
        <v>1250</v>
      </c>
      <c r="H126" s="326"/>
      <c r="I126" s="328">
        <f t="shared" ref="I126:I134" si="8">PRODUCT(E126:H126)/10^6</f>
        <v>17.8125</v>
      </c>
      <c r="J126" s="326" t="s">
        <v>718</v>
      </c>
    </row>
    <row r="127" spans="2:10">
      <c r="B127" s="326"/>
      <c r="C127" s="331"/>
      <c r="D127" s="326"/>
      <c r="E127" s="326">
        <v>2</v>
      </c>
      <c r="F127" s="326">
        <v>1425</v>
      </c>
      <c r="G127" s="326">
        <v>520</v>
      </c>
      <c r="H127" s="326"/>
      <c r="I127" s="328">
        <f t="shared" si="8"/>
        <v>1.482</v>
      </c>
      <c r="J127" s="326" t="s">
        <v>718</v>
      </c>
    </row>
    <row r="128" spans="2:10">
      <c r="B128" s="326"/>
      <c r="C128" s="331"/>
      <c r="D128" s="326"/>
      <c r="E128" s="326">
        <v>2</v>
      </c>
      <c r="F128" s="326">
        <v>1425</v>
      </c>
      <c r="G128" s="326">
        <v>370</v>
      </c>
      <c r="H128" s="326"/>
      <c r="I128" s="328">
        <f t="shared" si="8"/>
        <v>1.0545</v>
      </c>
      <c r="J128" s="326" t="s">
        <v>718</v>
      </c>
    </row>
    <row r="129" spans="2:10">
      <c r="B129" s="326"/>
      <c r="C129" s="331"/>
      <c r="D129" s="326"/>
      <c r="E129" s="326">
        <v>1</v>
      </c>
      <c r="F129" s="326">
        <v>1150</v>
      </c>
      <c r="G129" s="326">
        <v>1105</v>
      </c>
      <c r="H129" s="326"/>
      <c r="I129" s="328">
        <f t="shared" si="8"/>
        <v>1.27075</v>
      </c>
      <c r="J129" s="326" t="s">
        <v>719</v>
      </c>
    </row>
    <row r="130" spans="2:10">
      <c r="B130" s="326"/>
      <c r="C130" s="331"/>
      <c r="D130" s="326"/>
      <c r="E130" s="326">
        <v>2</v>
      </c>
      <c r="F130" s="326">
        <v>1150</v>
      </c>
      <c r="G130" s="326">
        <v>1360</v>
      </c>
      <c r="H130" s="326"/>
      <c r="I130" s="328">
        <f t="shared" si="8"/>
        <v>3.1280000000000001</v>
      </c>
      <c r="J130" s="326" t="s">
        <v>719</v>
      </c>
    </row>
    <row r="131" spans="2:10">
      <c r="B131" s="326"/>
      <c r="C131" s="331"/>
      <c r="D131" s="326"/>
      <c r="E131" s="326">
        <v>1</v>
      </c>
      <c r="F131" s="326">
        <v>1150</v>
      </c>
      <c r="G131" s="326">
        <v>1800</v>
      </c>
      <c r="H131" s="326"/>
      <c r="I131" s="328">
        <f t="shared" si="8"/>
        <v>2.0699999999999998</v>
      </c>
      <c r="J131" s="326" t="s">
        <v>719</v>
      </c>
    </row>
    <row r="132" spans="2:10">
      <c r="B132" s="326"/>
      <c r="C132" s="331"/>
      <c r="D132" s="326"/>
      <c r="E132" s="326">
        <v>1</v>
      </c>
      <c r="F132" s="326">
        <v>1150</v>
      </c>
      <c r="G132" s="326">
        <v>1315</v>
      </c>
      <c r="H132" s="326"/>
      <c r="I132" s="328">
        <f t="shared" si="8"/>
        <v>1.5122500000000001</v>
      </c>
      <c r="J132" s="326" t="s">
        <v>719</v>
      </c>
    </row>
    <row r="133" spans="2:10">
      <c r="B133" s="326"/>
      <c r="C133" s="331"/>
      <c r="D133" s="326"/>
      <c r="E133" s="326">
        <v>1</v>
      </c>
      <c r="F133" s="326">
        <v>1150</v>
      </c>
      <c r="G133" s="326">
        <v>2530</v>
      </c>
      <c r="H133" s="326"/>
      <c r="I133" s="328">
        <f t="shared" si="8"/>
        <v>2.9095</v>
      </c>
      <c r="J133" s="326" t="s">
        <v>719</v>
      </c>
    </row>
    <row r="134" spans="2:10">
      <c r="B134" s="326"/>
      <c r="C134" s="331"/>
      <c r="D134" s="326"/>
      <c r="E134" s="326">
        <v>1</v>
      </c>
      <c r="F134" s="326">
        <v>1150</v>
      </c>
      <c r="G134" s="326">
        <v>990</v>
      </c>
      <c r="H134" s="326"/>
      <c r="I134" s="328">
        <f t="shared" si="8"/>
        <v>1.1385000000000001</v>
      </c>
      <c r="J134" s="326" t="s">
        <v>719</v>
      </c>
    </row>
    <row r="135" spans="2:10">
      <c r="B135" s="326"/>
      <c r="C135" s="331"/>
      <c r="D135" s="326"/>
      <c r="E135" s="326"/>
      <c r="F135" s="326"/>
      <c r="G135" s="326"/>
      <c r="H135" s="326"/>
      <c r="I135" s="329">
        <f>SUM(I126:I134)</f>
        <v>32.378</v>
      </c>
      <c r="J135" s="326"/>
    </row>
    <row r="136" spans="2:10">
      <c r="B136" s="326"/>
      <c r="C136" s="331"/>
      <c r="D136" s="326"/>
      <c r="E136" s="326"/>
      <c r="F136" s="326"/>
      <c r="G136" s="326"/>
      <c r="H136" s="326"/>
      <c r="I136" s="326"/>
      <c r="J136" s="326"/>
    </row>
    <row r="137" spans="2:10">
      <c r="B137" s="326">
        <v>4.04</v>
      </c>
      <c r="C137" s="331" t="s">
        <v>717</v>
      </c>
      <c r="D137" s="326" t="s">
        <v>47</v>
      </c>
      <c r="E137" s="326">
        <v>2</v>
      </c>
      <c r="F137" s="326">
        <v>4220</v>
      </c>
      <c r="G137" s="326"/>
      <c r="H137" s="326"/>
      <c r="I137" s="328">
        <f t="shared" ref="I137:I138" si="9">PRODUCT(E137:H137)/10^3</f>
        <v>8.44</v>
      </c>
      <c r="J137" s="326"/>
    </row>
    <row r="138" spans="2:10">
      <c r="B138" s="326"/>
      <c r="C138" s="331"/>
      <c r="D138" s="326"/>
      <c r="E138" s="326">
        <v>2</v>
      </c>
      <c r="F138" s="326">
        <v>2550</v>
      </c>
      <c r="G138" s="326"/>
      <c r="H138" s="326"/>
      <c r="I138" s="328">
        <f t="shared" si="9"/>
        <v>5.0999999999999996</v>
      </c>
      <c r="J138" s="326"/>
    </row>
    <row r="139" spans="2:10">
      <c r="B139" s="326"/>
      <c r="C139" s="331"/>
      <c r="D139" s="326"/>
      <c r="E139" s="326"/>
      <c r="F139" s="326"/>
      <c r="G139" s="326"/>
      <c r="H139" s="326"/>
      <c r="I139" s="329">
        <f>SUM(I137:I138)</f>
        <v>13.54</v>
      </c>
      <c r="J139" s="326"/>
    </row>
    <row r="140" spans="2:10">
      <c r="B140" s="326">
        <v>4.05</v>
      </c>
      <c r="C140" s="331" t="s">
        <v>823</v>
      </c>
      <c r="D140" s="326"/>
      <c r="E140" s="326"/>
      <c r="F140" s="326"/>
      <c r="G140" s="326"/>
      <c r="H140" s="326"/>
      <c r="I140" s="326"/>
      <c r="J140" s="326"/>
    </row>
    <row r="141" spans="2:10">
      <c r="B141" s="326" t="s">
        <v>35</v>
      </c>
      <c r="C141" s="331"/>
      <c r="D141" s="326" t="s">
        <v>470</v>
      </c>
      <c r="E141" s="326">
        <v>1</v>
      </c>
      <c r="F141" s="326">
        <v>565</v>
      </c>
      <c r="G141" s="326">
        <v>565</v>
      </c>
      <c r="H141" s="326"/>
      <c r="I141" s="326"/>
      <c r="J141" s="326" t="s">
        <v>824</v>
      </c>
    </row>
    <row r="142" spans="2:10">
      <c r="B142" s="326" t="s">
        <v>62</v>
      </c>
      <c r="C142" s="331"/>
      <c r="D142" s="326" t="s">
        <v>470</v>
      </c>
      <c r="E142" s="326">
        <v>1</v>
      </c>
      <c r="F142" s="326">
        <v>1550</v>
      </c>
      <c r="G142" s="326">
        <v>1250</v>
      </c>
      <c r="H142" s="326"/>
      <c r="I142" s="326"/>
      <c r="J142" s="326" t="s">
        <v>825</v>
      </c>
    </row>
    <row r="143" spans="2:10">
      <c r="B143" s="326"/>
      <c r="C143" s="331"/>
      <c r="D143" s="326"/>
      <c r="E143" s="326"/>
      <c r="F143" s="326"/>
      <c r="G143" s="326"/>
      <c r="H143" s="326"/>
      <c r="I143" s="326"/>
      <c r="J143" s="326"/>
    </row>
    <row r="144" spans="2:10">
      <c r="B144" s="326"/>
      <c r="C144" s="331"/>
      <c r="D144" s="326"/>
      <c r="E144" s="326"/>
      <c r="F144" s="326"/>
      <c r="G144" s="326"/>
      <c r="H144" s="326"/>
      <c r="I144" s="326"/>
      <c r="J144" s="326"/>
    </row>
    <row r="145" spans="2:10">
      <c r="B145" s="326"/>
      <c r="C145" s="331"/>
      <c r="D145" s="326"/>
      <c r="E145" s="326"/>
      <c r="F145" s="326"/>
      <c r="G145" s="326"/>
      <c r="H145" s="326"/>
      <c r="I145" s="326"/>
      <c r="J145" s="326"/>
    </row>
    <row r="146" spans="2:10">
      <c r="B146" s="326">
        <v>5.01</v>
      </c>
      <c r="C146" s="331"/>
      <c r="D146" s="326"/>
      <c r="E146" s="326"/>
      <c r="F146" s="326"/>
      <c r="G146" s="326"/>
      <c r="H146" s="326"/>
      <c r="I146" s="326"/>
      <c r="J146" s="326"/>
    </row>
    <row r="147" spans="2:10">
      <c r="B147" s="326"/>
      <c r="C147" s="331"/>
      <c r="D147" s="326"/>
      <c r="E147" s="326"/>
      <c r="F147" s="326"/>
      <c r="G147" s="326"/>
      <c r="H147" s="326"/>
      <c r="I147" s="326"/>
      <c r="J147" s="326"/>
    </row>
    <row r="148" spans="2:10">
      <c r="B148" s="326">
        <v>5.0199999999999996</v>
      </c>
      <c r="C148" s="331" t="s">
        <v>67</v>
      </c>
      <c r="D148" s="326" t="s">
        <v>470</v>
      </c>
      <c r="E148" s="326">
        <v>2</v>
      </c>
      <c r="F148" s="326"/>
      <c r="G148" s="326"/>
      <c r="H148" s="326"/>
      <c r="I148" s="326"/>
      <c r="J148" s="326"/>
    </row>
    <row r="149" spans="2:10">
      <c r="B149" s="326"/>
      <c r="C149" s="331"/>
      <c r="D149" s="326"/>
      <c r="E149" s="326"/>
      <c r="F149" s="326"/>
      <c r="G149" s="326"/>
      <c r="H149" s="326"/>
      <c r="I149" s="326"/>
      <c r="J149" s="326"/>
    </row>
    <row r="150" spans="2:10">
      <c r="B150" s="326">
        <v>5.03</v>
      </c>
      <c r="C150" s="331" t="s">
        <v>69</v>
      </c>
      <c r="D150" s="326" t="s">
        <v>470</v>
      </c>
      <c r="E150" s="326">
        <v>1</v>
      </c>
      <c r="F150" s="326"/>
      <c r="G150" s="326"/>
      <c r="H150" s="326"/>
      <c r="I150" s="326"/>
      <c r="J150" s="326"/>
    </row>
    <row r="151" spans="2:10">
      <c r="B151" s="326"/>
      <c r="C151" s="331"/>
      <c r="D151" s="326"/>
      <c r="E151" s="326"/>
      <c r="F151" s="326"/>
      <c r="G151" s="326"/>
      <c r="H151" s="326"/>
      <c r="I151" s="326"/>
      <c r="J151" s="326"/>
    </row>
    <row r="152" spans="2:10">
      <c r="B152" s="326">
        <v>5.04</v>
      </c>
      <c r="C152" s="331" t="s">
        <v>71</v>
      </c>
      <c r="D152" s="326"/>
      <c r="E152" s="326"/>
      <c r="F152" s="326"/>
      <c r="G152" s="326"/>
      <c r="H152" s="326"/>
      <c r="I152" s="326"/>
      <c r="J152" s="326"/>
    </row>
    <row r="153" spans="2:10">
      <c r="B153" s="326" t="s">
        <v>35</v>
      </c>
      <c r="C153" s="331"/>
      <c r="D153" s="326" t="s">
        <v>470</v>
      </c>
      <c r="E153" s="326">
        <v>1</v>
      </c>
      <c r="F153" s="326"/>
      <c r="G153" s="326"/>
      <c r="H153" s="326"/>
      <c r="I153" s="326"/>
      <c r="J153" s="326"/>
    </row>
    <row r="154" spans="2:10">
      <c r="B154" s="326" t="s">
        <v>36</v>
      </c>
      <c r="C154" s="331"/>
      <c r="D154" s="326" t="s">
        <v>470</v>
      </c>
      <c r="E154" s="326">
        <v>1</v>
      </c>
      <c r="F154" s="326"/>
      <c r="G154" s="326"/>
      <c r="H154" s="326"/>
      <c r="I154" s="326"/>
      <c r="J154" s="326"/>
    </row>
    <row r="155" spans="2:10">
      <c r="B155" s="326"/>
      <c r="C155" s="331"/>
      <c r="D155" s="326"/>
      <c r="E155" s="326"/>
      <c r="F155" s="326"/>
      <c r="G155" s="326"/>
      <c r="H155" s="326"/>
      <c r="I155" s="326"/>
      <c r="J155" s="326"/>
    </row>
    <row r="156" spans="2:10">
      <c r="B156" s="326">
        <v>5.05</v>
      </c>
      <c r="C156" s="331" t="s">
        <v>73</v>
      </c>
      <c r="D156" s="326" t="s">
        <v>47</v>
      </c>
      <c r="E156" s="326">
        <v>1</v>
      </c>
      <c r="F156" s="326">
        <v>850</v>
      </c>
      <c r="G156" s="326"/>
      <c r="H156" s="326"/>
      <c r="I156" s="328">
        <f t="shared" ref="I156:I157" si="10">PRODUCT(E156:H156)/10^3</f>
        <v>0.85</v>
      </c>
      <c r="J156" s="326"/>
    </row>
    <row r="157" spans="2:10">
      <c r="B157" s="326"/>
      <c r="C157" s="331"/>
      <c r="D157" s="326"/>
      <c r="E157" s="326">
        <v>1</v>
      </c>
      <c r="F157" s="326">
        <v>750</v>
      </c>
      <c r="G157" s="326"/>
      <c r="H157" s="326"/>
      <c r="I157" s="328">
        <f t="shared" si="10"/>
        <v>0.75</v>
      </c>
      <c r="J157" s="326"/>
    </row>
    <row r="158" spans="2:10">
      <c r="B158" s="326"/>
      <c r="C158" s="331"/>
      <c r="D158" s="326"/>
      <c r="E158" s="326"/>
      <c r="F158" s="326"/>
      <c r="G158" s="326"/>
      <c r="H158" s="326"/>
      <c r="I158" s="329">
        <f>SUM(I156:I157)</f>
        <v>1.6</v>
      </c>
      <c r="J158" s="326"/>
    </row>
    <row r="159" spans="2:10">
      <c r="B159" s="326"/>
      <c r="C159" s="331"/>
      <c r="D159" s="326"/>
      <c r="E159" s="326"/>
      <c r="F159" s="326"/>
      <c r="G159" s="326"/>
      <c r="H159" s="326"/>
      <c r="I159" s="326"/>
      <c r="J159" s="326"/>
    </row>
    <row r="160" spans="2:10">
      <c r="B160" s="326">
        <v>6.02</v>
      </c>
      <c r="C160" s="331" t="s">
        <v>720</v>
      </c>
      <c r="D160" s="326" t="s">
        <v>39</v>
      </c>
      <c r="E160" s="326">
        <v>1</v>
      </c>
      <c r="F160" s="326">
        <v>780</v>
      </c>
      <c r="G160" s="326"/>
      <c r="H160" s="326">
        <v>2400</v>
      </c>
      <c r="I160" s="328">
        <f t="shared" ref="I160:I169" si="11">PRODUCT(E160:H160)/10^6</f>
        <v>1.8720000000000001</v>
      </c>
      <c r="J160" s="388" t="s">
        <v>669</v>
      </c>
    </row>
    <row r="161" spans="2:10">
      <c r="B161" s="326"/>
      <c r="C161" s="331"/>
      <c r="D161" s="326"/>
      <c r="E161" s="326">
        <v>1</v>
      </c>
      <c r="F161" s="326">
        <v>4500</v>
      </c>
      <c r="G161" s="326"/>
      <c r="H161" s="326">
        <v>2400</v>
      </c>
      <c r="I161" s="328">
        <f t="shared" si="11"/>
        <v>10.8</v>
      </c>
      <c r="J161" s="389"/>
    </row>
    <row r="162" spans="2:10">
      <c r="B162" s="326"/>
      <c r="C162" s="331"/>
      <c r="D162" s="326"/>
      <c r="E162" s="326">
        <v>1</v>
      </c>
      <c r="F162" s="326">
        <v>4030</v>
      </c>
      <c r="G162" s="326"/>
      <c r="H162" s="326">
        <v>2400</v>
      </c>
      <c r="I162" s="328">
        <f t="shared" si="11"/>
        <v>9.6720000000000006</v>
      </c>
      <c r="J162" s="389"/>
    </row>
    <row r="163" spans="2:10">
      <c r="B163" s="326"/>
      <c r="C163" s="331"/>
      <c r="D163" s="326"/>
      <c r="E163" s="326">
        <v>1</v>
      </c>
      <c r="F163" s="326">
        <v>1100</v>
      </c>
      <c r="G163" s="326"/>
      <c r="H163" s="326">
        <v>2400</v>
      </c>
      <c r="I163" s="328">
        <f t="shared" si="11"/>
        <v>2.64</v>
      </c>
      <c r="J163" s="389"/>
    </row>
    <row r="164" spans="2:10">
      <c r="B164" s="326"/>
      <c r="C164" s="331"/>
      <c r="D164" s="326"/>
      <c r="E164" s="326">
        <v>1</v>
      </c>
      <c r="F164" s="326">
        <v>1410</v>
      </c>
      <c r="G164" s="326"/>
      <c r="H164" s="326">
        <v>2400</v>
      </c>
      <c r="I164" s="328">
        <f t="shared" si="11"/>
        <v>3.3839999999999999</v>
      </c>
      <c r="J164" s="389"/>
    </row>
    <row r="165" spans="2:10">
      <c r="B165" s="326"/>
      <c r="C165" s="331"/>
      <c r="D165" s="326"/>
      <c r="E165" s="326">
        <v>1</v>
      </c>
      <c r="F165" s="326">
        <v>4000</v>
      </c>
      <c r="G165" s="326"/>
      <c r="H165" s="326">
        <v>2400</v>
      </c>
      <c r="I165" s="328">
        <f t="shared" si="11"/>
        <v>9.6</v>
      </c>
      <c r="J165" s="389"/>
    </row>
    <row r="166" spans="2:10">
      <c r="B166" s="326"/>
      <c r="C166" s="331"/>
      <c r="D166" s="326"/>
      <c r="E166" s="326">
        <v>1</v>
      </c>
      <c r="F166" s="326">
        <v>2900</v>
      </c>
      <c r="G166" s="326"/>
      <c r="H166" s="326">
        <v>2400</v>
      </c>
      <c r="I166" s="328">
        <f t="shared" si="11"/>
        <v>6.96</v>
      </c>
      <c r="J166" s="389"/>
    </row>
    <row r="167" spans="2:10">
      <c r="B167" s="326"/>
      <c r="C167" s="331"/>
      <c r="D167" s="326"/>
      <c r="E167" s="326">
        <v>1</v>
      </c>
      <c r="F167" s="326">
        <v>1960</v>
      </c>
      <c r="G167" s="326"/>
      <c r="H167" s="326">
        <v>2400</v>
      </c>
      <c r="I167" s="328">
        <f t="shared" si="11"/>
        <v>4.7039999999999997</v>
      </c>
      <c r="J167" s="390"/>
    </row>
    <row r="168" spans="2:10">
      <c r="B168" s="326"/>
      <c r="C168" s="331"/>
      <c r="D168" s="326"/>
      <c r="E168" s="326">
        <v>1</v>
      </c>
      <c r="F168" s="326">
        <v>1070</v>
      </c>
      <c r="G168" s="326"/>
      <c r="H168" s="326">
        <v>2400</v>
      </c>
      <c r="I168" s="328">
        <f t="shared" si="11"/>
        <v>2.5680000000000001</v>
      </c>
      <c r="J168" s="388" t="s">
        <v>668</v>
      </c>
    </row>
    <row r="169" spans="2:10">
      <c r="B169" s="326"/>
      <c r="C169" s="331"/>
      <c r="D169" s="326"/>
      <c r="E169" s="326">
        <v>2</v>
      </c>
      <c r="F169" s="326">
        <v>800</v>
      </c>
      <c r="G169" s="326"/>
      <c r="H169" s="326">
        <v>2400</v>
      </c>
      <c r="I169" s="328">
        <f t="shared" si="11"/>
        <v>3.84</v>
      </c>
      <c r="J169" s="390"/>
    </row>
    <row r="170" spans="2:10">
      <c r="B170" s="326"/>
      <c r="C170" s="331"/>
      <c r="D170" s="326"/>
      <c r="E170" s="326"/>
      <c r="F170" s="326"/>
      <c r="G170" s="326"/>
      <c r="H170" s="326"/>
      <c r="I170" s="329">
        <f>SUM(I160:I169)</f>
        <v>56.040000000000006</v>
      </c>
      <c r="J170" s="326"/>
    </row>
    <row r="171" spans="2:10">
      <c r="B171" s="326"/>
      <c r="C171" s="331"/>
      <c r="D171" s="326"/>
      <c r="E171" s="326"/>
      <c r="F171" s="326"/>
      <c r="G171" s="326"/>
      <c r="H171" s="326"/>
      <c r="I171" s="326"/>
      <c r="J171" s="326"/>
    </row>
    <row r="172" spans="2:10">
      <c r="B172" s="326">
        <v>6.03</v>
      </c>
      <c r="C172" s="331" t="s">
        <v>839</v>
      </c>
      <c r="D172" s="326" t="s">
        <v>39</v>
      </c>
      <c r="E172" s="326">
        <v>1</v>
      </c>
      <c r="F172" s="326">
        <v>4770</v>
      </c>
      <c r="G172" s="326"/>
      <c r="H172" s="326">
        <v>2650</v>
      </c>
      <c r="I172" s="328">
        <f>PRODUCT(E172:H172)/10^6</f>
        <v>12.640499999999999</v>
      </c>
      <c r="J172" s="326" t="s">
        <v>706</v>
      </c>
    </row>
    <row r="173" spans="2:10">
      <c r="B173" s="326"/>
      <c r="C173" s="331"/>
      <c r="D173" s="326"/>
      <c r="E173" s="326">
        <v>2</v>
      </c>
      <c r="F173" s="326">
        <v>720</v>
      </c>
      <c r="G173" s="326"/>
      <c r="H173" s="326">
        <v>2650</v>
      </c>
      <c r="I173" s="328">
        <f t="shared" ref="I173:I197" si="12">PRODUCT(E173:H173)/10^6</f>
        <v>3.8159999999999998</v>
      </c>
      <c r="J173" s="326" t="s">
        <v>681</v>
      </c>
    </row>
    <row r="174" spans="2:10">
      <c r="B174" s="326"/>
      <c r="C174" s="331"/>
      <c r="D174" s="326"/>
      <c r="E174" s="326">
        <v>1</v>
      </c>
      <c r="F174" s="326">
        <v>1510</v>
      </c>
      <c r="G174" s="326"/>
      <c r="H174" s="326">
        <v>2650</v>
      </c>
      <c r="I174" s="328">
        <f t="shared" si="12"/>
        <v>4.0015000000000001</v>
      </c>
      <c r="J174" s="326" t="s">
        <v>707</v>
      </c>
    </row>
    <row r="175" spans="2:10">
      <c r="B175" s="326"/>
      <c r="C175" s="331"/>
      <c r="D175" s="326"/>
      <c r="E175" s="326">
        <v>1</v>
      </c>
      <c r="F175" s="326">
        <v>4620</v>
      </c>
      <c r="G175" s="326"/>
      <c r="H175" s="326">
        <v>2650</v>
      </c>
      <c r="I175" s="328">
        <f t="shared" si="12"/>
        <v>12.243</v>
      </c>
      <c r="J175" s="326" t="s">
        <v>721</v>
      </c>
    </row>
    <row r="176" spans="2:10">
      <c r="B176" s="326"/>
      <c r="C176" s="331"/>
      <c r="D176" s="326"/>
      <c r="E176" s="326">
        <v>2</v>
      </c>
      <c r="F176" s="326">
        <v>1670</v>
      </c>
      <c r="G176" s="326"/>
      <c r="H176" s="326">
        <v>2650</v>
      </c>
      <c r="I176" s="328">
        <f t="shared" si="12"/>
        <v>8.8510000000000009</v>
      </c>
      <c r="J176" s="326" t="s">
        <v>722</v>
      </c>
    </row>
    <row r="177" spans="2:10">
      <c r="B177" s="326"/>
      <c r="C177" s="331"/>
      <c r="D177" s="326"/>
      <c r="E177" s="326">
        <v>2</v>
      </c>
      <c r="F177" s="326">
        <v>300</v>
      </c>
      <c r="G177" s="326"/>
      <c r="H177" s="326">
        <v>2650</v>
      </c>
      <c r="I177" s="328">
        <f t="shared" si="12"/>
        <v>1.59</v>
      </c>
      <c r="J177" s="326" t="s">
        <v>723</v>
      </c>
    </row>
    <row r="178" spans="2:10">
      <c r="B178" s="326"/>
      <c r="C178" s="331"/>
      <c r="D178" s="326"/>
      <c r="E178" s="326">
        <v>2</v>
      </c>
      <c r="F178" s="326">
        <v>900</v>
      </c>
      <c r="G178" s="326"/>
      <c r="H178" s="326">
        <v>500</v>
      </c>
      <c r="I178" s="328">
        <f t="shared" si="12"/>
        <v>0.9</v>
      </c>
      <c r="J178" s="326" t="s">
        <v>840</v>
      </c>
    </row>
    <row r="179" spans="2:10">
      <c r="B179" s="326"/>
      <c r="C179" s="331"/>
      <c r="D179" s="326"/>
      <c r="E179" s="326">
        <v>4</v>
      </c>
      <c r="F179" s="326">
        <v>1530</v>
      </c>
      <c r="G179" s="326"/>
      <c r="H179" s="326">
        <v>2650</v>
      </c>
      <c r="I179" s="328">
        <f t="shared" si="12"/>
        <v>16.218</v>
      </c>
      <c r="J179" s="391" t="s">
        <v>724</v>
      </c>
    </row>
    <row r="180" spans="2:10">
      <c r="B180" s="326"/>
      <c r="C180" s="331"/>
      <c r="D180" s="326"/>
      <c r="E180" s="326">
        <v>2</v>
      </c>
      <c r="F180" s="326">
        <v>1430</v>
      </c>
      <c r="G180" s="326"/>
      <c r="H180" s="326">
        <v>2650</v>
      </c>
      <c r="I180" s="328">
        <f t="shared" si="12"/>
        <v>7.5789999999999997</v>
      </c>
      <c r="J180" s="391"/>
    </row>
    <row r="181" spans="2:10">
      <c r="B181" s="326"/>
      <c r="C181" s="331"/>
      <c r="D181" s="326"/>
      <c r="E181" s="326">
        <v>1</v>
      </c>
      <c r="F181" s="326">
        <v>3530</v>
      </c>
      <c r="G181" s="326"/>
      <c r="H181" s="326">
        <v>2650</v>
      </c>
      <c r="I181" s="328">
        <f t="shared" si="12"/>
        <v>9.3544999999999998</v>
      </c>
      <c r="J181" s="326" t="s">
        <v>725</v>
      </c>
    </row>
    <row r="182" spans="2:10">
      <c r="B182" s="326"/>
      <c r="C182" s="331"/>
      <c r="D182" s="326"/>
      <c r="E182" s="326">
        <v>2</v>
      </c>
      <c r="F182" s="326">
        <v>1550</v>
      </c>
      <c r="G182" s="326"/>
      <c r="H182" s="326">
        <v>2650</v>
      </c>
      <c r="I182" s="328">
        <f t="shared" si="12"/>
        <v>8.2149999999999999</v>
      </c>
      <c r="J182" s="326" t="s">
        <v>726</v>
      </c>
    </row>
    <row r="183" spans="2:10">
      <c r="B183" s="326"/>
      <c r="C183" s="331"/>
      <c r="D183" s="326"/>
      <c r="E183" s="326">
        <v>1</v>
      </c>
      <c r="F183" s="326">
        <v>4820</v>
      </c>
      <c r="G183" s="326"/>
      <c r="H183" s="326">
        <v>2650</v>
      </c>
      <c r="I183" s="328">
        <f t="shared" si="12"/>
        <v>12.773</v>
      </c>
      <c r="J183" s="326" t="s">
        <v>727</v>
      </c>
    </row>
    <row r="184" spans="2:10">
      <c r="B184" s="326"/>
      <c r="C184" s="331"/>
      <c r="D184" s="326"/>
      <c r="E184" s="326">
        <v>2</v>
      </c>
      <c r="F184" s="326">
        <v>1550</v>
      </c>
      <c r="G184" s="326"/>
      <c r="H184" s="326">
        <v>2650</v>
      </c>
      <c r="I184" s="328">
        <f t="shared" si="12"/>
        <v>8.2149999999999999</v>
      </c>
      <c r="J184" s="391" t="s">
        <v>728</v>
      </c>
    </row>
    <row r="185" spans="2:10">
      <c r="B185" s="326"/>
      <c r="C185" s="331"/>
      <c r="D185" s="326"/>
      <c r="E185" s="326">
        <v>1</v>
      </c>
      <c r="F185" s="326">
        <v>1300</v>
      </c>
      <c r="G185" s="326"/>
      <c r="H185" s="326">
        <v>2650</v>
      </c>
      <c r="I185" s="328">
        <f t="shared" si="12"/>
        <v>3.4449999999999998</v>
      </c>
      <c r="J185" s="391"/>
    </row>
    <row r="186" spans="2:10">
      <c r="B186" s="326"/>
      <c r="C186" s="331"/>
      <c r="D186" s="326"/>
      <c r="E186" s="326">
        <v>2</v>
      </c>
      <c r="F186" s="326">
        <v>4200</v>
      </c>
      <c r="G186" s="326"/>
      <c r="H186" s="326">
        <v>2900</v>
      </c>
      <c r="I186" s="328">
        <f t="shared" si="12"/>
        <v>24.36</v>
      </c>
      <c r="J186" s="326" t="s">
        <v>729</v>
      </c>
    </row>
    <row r="187" spans="2:10">
      <c r="B187" s="326"/>
      <c r="C187" s="331"/>
      <c r="D187" s="326"/>
      <c r="E187" s="326">
        <v>2</v>
      </c>
      <c r="F187" s="326">
        <v>4350</v>
      </c>
      <c r="G187" s="326"/>
      <c r="H187" s="326">
        <v>2900</v>
      </c>
      <c r="I187" s="328">
        <f t="shared" si="12"/>
        <v>25.23</v>
      </c>
      <c r="J187" s="326" t="s">
        <v>730</v>
      </c>
    </row>
    <row r="188" spans="2:10">
      <c r="B188" s="326"/>
      <c r="C188" s="331"/>
      <c r="D188" s="326"/>
      <c r="E188" s="326">
        <v>1</v>
      </c>
      <c r="F188" s="326">
        <v>2430</v>
      </c>
      <c r="G188" s="326"/>
      <c r="H188" s="326">
        <v>2900</v>
      </c>
      <c r="I188" s="328">
        <f t="shared" si="12"/>
        <v>7.0469999999999997</v>
      </c>
      <c r="J188" s="326" t="s">
        <v>731</v>
      </c>
    </row>
    <row r="189" spans="2:10">
      <c r="B189" s="326"/>
      <c r="C189" s="331"/>
      <c r="D189" s="326"/>
      <c r="E189" s="326">
        <v>2</v>
      </c>
      <c r="F189" s="326">
        <v>5020</v>
      </c>
      <c r="G189" s="326"/>
      <c r="H189" s="326">
        <v>300</v>
      </c>
      <c r="I189" s="328">
        <f t="shared" si="12"/>
        <v>3.012</v>
      </c>
      <c r="J189" s="326" t="s">
        <v>732</v>
      </c>
    </row>
    <row r="190" spans="2:10">
      <c r="B190" s="326"/>
      <c r="C190" s="331"/>
      <c r="D190" s="326"/>
      <c r="E190" s="326">
        <v>1</v>
      </c>
      <c r="F190" s="326">
        <v>27060</v>
      </c>
      <c r="G190" s="326"/>
      <c r="H190" s="326">
        <v>500</v>
      </c>
      <c r="I190" s="328">
        <f t="shared" si="12"/>
        <v>13.53</v>
      </c>
      <c r="J190" s="326" t="s">
        <v>733</v>
      </c>
    </row>
    <row r="191" spans="2:10">
      <c r="B191" s="326"/>
      <c r="C191" s="331"/>
      <c r="D191" s="326"/>
      <c r="E191" s="326">
        <v>1</v>
      </c>
      <c r="F191" s="326">
        <v>4650</v>
      </c>
      <c r="G191" s="326"/>
      <c r="H191" s="326">
        <v>2650</v>
      </c>
      <c r="I191" s="328">
        <f t="shared" si="12"/>
        <v>12.3225</v>
      </c>
      <c r="J191" s="326" t="s">
        <v>734</v>
      </c>
    </row>
    <row r="192" spans="2:10">
      <c r="B192" s="326"/>
      <c r="C192" s="331"/>
      <c r="D192" s="326"/>
      <c r="E192" s="326">
        <v>-1</v>
      </c>
      <c r="F192" s="326">
        <v>1200</v>
      </c>
      <c r="G192" s="326"/>
      <c r="H192" s="326">
        <v>1800</v>
      </c>
      <c r="I192" s="328">
        <f t="shared" si="12"/>
        <v>-2.16</v>
      </c>
      <c r="J192" s="326" t="s">
        <v>735</v>
      </c>
    </row>
    <row r="193" spans="2:10">
      <c r="B193" s="326"/>
      <c r="C193" s="331"/>
      <c r="D193" s="326"/>
      <c r="E193" s="326"/>
      <c r="F193" s="326"/>
      <c r="G193" s="326"/>
      <c r="H193" s="326"/>
      <c r="I193" s="329">
        <f>SUM(I172:I192)</f>
        <v>193.18299999999999</v>
      </c>
      <c r="J193" s="326"/>
    </row>
    <row r="194" spans="2:10">
      <c r="B194" s="326"/>
      <c r="C194" s="331"/>
      <c r="D194" s="326"/>
      <c r="E194" s="326"/>
      <c r="F194" s="326"/>
      <c r="G194" s="326"/>
      <c r="H194" s="326"/>
      <c r="I194" s="329"/>
      <c r="J194" s="326"/>
    </row>
    <row r="195" spans="2:10">
      <c r="B195" s="326">
        <v>6.04</v>
      </c>
      <c r="C195" s="331" t="s">
        <v>736</v>
      </c>
      <c r="D195" s="326" t="s">
        <v>39</v>
      </c>
      <c r="E195" s="326">
        <v>1</v>
      </c>
      <c r="F195" s="326">
        <v>2060</v>
      </c>
      <c r="G195" s="326"/>
      <c r="H195" s="326">
        <v>2900</v>
      </c>
      <c r="I195" s="328">
        <f t="shared" si="12"/>
        <v>5.9740000000000002</v>
      </c>
      <c r="J195" s="326" t="s">
        <v>737</v>
      </c>
    </row>
    <row r="196" spans="2:10">
      <c r="B196" s="326"/>
      <c r="C196" s="331"/>
      <c r="D196" s="326"/>
      <c r="E196" s="326">
        <v>1</v>
      </c>
      <c r="F196" s="326">
        <v>5920</v>
      </c>
      <c r="G196" s="326"/>
      <c r="H196" s="326">
        <v>2650</v>
      </c>
      <c r="I196" s="328">
        <f t="shared" si="12"/>
        <v>15.688000000000001</v>
      </c>
      <c r="J196" s="326" t="s">
        <v>738</v>
      </c>
    </row>
    <row r="197" spans="2:10">
      <c r="B197" s="326"/>
      <c r="C197" s="331"/>
      <c r="D197" s="326"/>
      <c r="E197" s="326">
        <v>-1</v>
      </c>
      <c r="F197" s="326">
        <v>2140</v>
      </c>
      <c r="G197" s="326"/>
      <c r="H197" s="326">
        <v>1100</v>
      </c>
      <c r="I197" s="328">
        <f t="shared" si="12"/>
        <v>-2.3540000000000001</v>
      </c>
      <c r="J197" s="326" t="s">
        <v>739</v>
      </c>
    </row>
    <row r="198" spans="2:10">
      <c r="B198" s="326"/>
      <c r="C198" s="331"/>
      <c r="D198" s="326"/>
      <c r="E198" s="326"/>
      <c r="F198" s="326"/>
      <c r="G198" s="326"/>
      <c r="H198" s="326"/>
      <c r="I198" s="329">
        <f>SUM(I195:I197)</f>
        <v>19.308</v>
      </c>
      <c r="J198" s="326"/>
    </row>
    <row r="199" spans="2:10">
      <c r="B199" s="326"/>
      <c r="C199" s="331"/>
      <c r="D199" s="326"/>
      <c r="E199" s="326"/>
      <c r="F199" s="326"/>
      <c r="G199" s="326"/>
      <c r="H199" s="326"/>
      <c r="I199" s="326"/>
      <c r="J199" s="326"/>
    </row>
    <row r="200" spans="2:10">
      <c r="B200" s="326"/>
      <c r="C200" s="331"/>
      <c r="D200" s="326"/>
      <c r="E200" s="326"/>
      <c r="F200" s="326"/>
      <c r="G200" s="326"/>
      <c r="H200" s="326"/>
      <c r="I200" s="326"/>
      <c r="J200" s="326"/>
    </row>
    <row r="201" spans="2:10">
      <c r="B201" s="326" t="s">
        <v>79</v>
      </c>
      <c r="C201" s="331" t="s">
        <v>80</v>
      </c>
      <c r="D201" s="326" t="s">
        <v>39</v>
      </c>
      <c r="E201" s="326">
        <v>1</v>
      </c>
      <c r="F201" s="326">
        <v>27060</v>
      </c>
      <c r="G201" s="326"/>
      <c r="H201" s="326">
        <v>300</v>
      </c>
      <c r="I201" s="329">
        <f t="shared" ref="I201:I203" si="13">PRODUCT(E201:H201)/10^6</f>
        <v>8.1180000000000003</v>
      </c>
      <c r="J201" s="326"/>
    </row>
    <row r="202" spans="2:10">
      <c r="B202" s="326"/>
      <c r="C202" s="331"/>
      <c r="D202" s="326"/>
      <c r="E202" s="326"/>
      <c r="F202" s="326"/>
      <c r="G202" s="326"/>
      <c r="H202" s="326"/>
      <c r="I202" s="348"/>
      <c r="J202" s="326"/>
    </row>
    <row r="203" spans="2:10">
      <c r="B203" s="326" t="s">
        <v>81</v>
      </c>
      <c r="C203" s="331" t="s">
        <v>82</v>
      </c>
      <c r="D203" s="326" t="s">
        <v>39</v>
      </c>
      <c r="E203" s="326">
        <v>1</v>
      </c>
      <c r="F203" s="326">
        <v>4290</v>
      </c>
      <c r="G203" s="326"/>
      <c r="H203" s="326">
        <v>600</v>
      </c>
      <c r="I203" s="329">
        <f t="shared" si="13"/>
        <v>2.5739999999999998</v>
      </c>
      <c r="J203" s="326"/>
    </row>
    <row r="204" spans="2:10">
      <c r="B204" s="326"/>
      <c r="C204" s="331"/>
      <c r="D204" s="326"/>
      <c r="E204" s="326"/>
      <c r="F204" s="326"/>
      <c r="G204" s="326"/>
      <c r="H204" s="326"/>
      <c r="I204" s="348"/>
      <c r="J204" s="326"/>
    </row>
    <row r="205" spans="2:10">
      <c r="B205" s="326" t="s">
        <v>83</v>
      </c>
      <c r="C205" s="331" t="s">
        <v>740</v>
      </c>
      <c r="D205" s="326" t="s">
        <v>39</v>
      </c>
      <c r="E205" s="326">
        <v>1</v>
      </c>
      <c r="F205" s="326">
        <v>4350</v>
      </c>
      <c r="G205" s="326"/>
      <c r="H205" s="326">
        <v>2900</v>
      </c>
      <c r="I205" s="329">
        <f t="shared" ref="I205" si="14">PRODUCT(E205:H205)/10^6</f>
        <v>12.615</v>
      </c>
      <c r="J205" s="326"/>
    </row>
    <row r="206" spans="2:10">
      <c r="B206" s="326"/>
      <c r="C206" s="331"/>
      <c r="D206" s="326"/>
      <c r="E206" s="326"/>
      <c r="F206" s="326"/>
      <c r="G206" s="326"/>
      <c r="H206" s="326"/>
      <c r="I206" s="348"/>
      <c r="J206" s="326"/>
    </row>
    <row r="207" spans="2:10">
      <c r="B207" s="326" t="s">
        <v>84</v>
      </c>
      <c r="C207" s="331" t="s">
        <v>741</v>
      </c>
      <c r="D207" s="326" t="s">
        <v>39</v>
      </c>
      <c r="E207" s="326">
        <v>1</v>
      </c>
      <c r="F207" s="326">
        <v>4350</v>
      </c>
      <c r="G207" s="326"/>
      <c r="H207" s="326">
        <v>2900</v>
      </c>
      <c r="I207" s="329">
        <f t="shared" ref="I207:I227" si="15">PRODUCT(E207:H207)/10^6</f>
        <v>12.615</v>
      </c>
      <c r="J207" s="326"/>
    </row>
    <row r="208" spans="2:10">
      <c r="B208" s="326"/>
      <c r="C208" s="331"/>
      <c r="D208" s="326"/>
      <c r="E208" s="326"/>
      <c r="F208" s="326"/>
      <c r="G208" s="326"/>
      <c r="H208" s="326"/>
      <c r="I208" s="348"/>
      <c r="J208" s="326"/>
    </row>
    <row r="209" spans="2:10">
      <c r="B209" s="326">
        <v>6.06</v>
      </c>
      <c r="C209" s="331" t="s">
        <v>742</v>
      </c>
      <c r="D209" s="326" t="s">
        <v>39</v>
      </c>
      <c r="E209" s="326">
        <v>1</v>
      </c>
      <c r="F209" s="326">
        <v>8640</v>
      </c>
      <c r="G209" s="326"/>
      <c r="H209" s="326">
        <v>2900</v>
      </c>
      <c r="I209" s="329">
        <f t="shared" si="15"/>
        <v>25.056000000000001</v>
      </c>
      <c r="J209" s="326"/>
    </row>
    <row r="210" spans="2:10">
      <c r="B210" s="326"/>
      <c r="C210" s="331"/>
      <c r="D210" s="326"/>
      <c r="E210" s="326"/>
      <c r="F210" s="326"/>
      <c r="G210" s="326"/>
      <c r="H210" s="326"/>
      <c r="I210" s="348"/>
      <c r="J210" s="326"/>
    </row>
    <row r="211" spans="2:10">
      <c r="B211" s="326">
        <v>6.07</v>
      </c>
      <c r="C211" s="331" t="s">
        <v>835</v>
      </c>
      <c r="D211" s="326" t="s">
        <v>39</v>
      </c>
      <c r="E211" s="326">
        <v>1</v>
      </c>
      <c r="F211" s="326">
        <v>4770</v>
      </c>
      <c r="G211" s="326"/>
      <c r="H211" s="326">
        <v>2650</v>
      </c>
      <c r="I211" s="328">
        <f t="shared" si="15"/>
        <v>12.640499999999999</v>
      </c>
      <c r="J211" s="326" t="s">
        <v>706</v>
      </c>
    </row>
    <row r="212" spans="2:10">
      <c r="B212" s="326"/>
      <c r="C212" s="331"/>
      <c r="D212" s="326"/>
      <c r="E212" s="326">
        <v>1</v>
      </c>
      <c r="F212" s="326">
        <v>4650</v>
      </c>
      <c r="G212" s="326"/>
      <c r="H212" s="326">
        <v>2650</v>
      </c>
      <c r="I212" s="328">
        <f t="shared" si="15"/>
        <v>12.3225</v>
      </c>
      <c r="J212" s="326" t="s">
        <v>734</v>
      </c>
    </row>
    <row r="213" spans="2:10">
      <c r="B213" s="326"/>
      <c r="C213" s="331"/>
      <c r="D213" s="326"/>
      <c r="E213" s="326">
        <v>-1</v>
      </c>
      <c r="F213" s="326">
        <v>1200</v>
      </c>
      <c r="G213" s="326"/>
      <c r="H213" s="326">
        <v>1800</v>
      </c>
      <c r="I213" s="328">
        <f t="shared" si="15"/>
        <v>-2.16</v>
      </c>
      <c r="J213" s="326" t="s">
        <v>841</v>
      </c>
    </row>
    <row r="214" spans="2:10">
      <c r="B214" s="326"/>
      <c r="C214" s="331"/>
      <c r="D214" s="326"/>
      <c r="E214" s="326">
        <v>1</v>
      </c>
      <c r="F214" s="326">
        <v>5920</v>
      </c>
      <c r="G214" s="326"/>
      <c r="H214" s="326">
        <v>2650</v>
      </c>
      <c r="I214" s="328">
        <f t="shared" si="15"/>
        <v>15.688000000000001</v>
      </c>
      <c r="J214" s="326" t="s">
        <v>738</v>
      </c>
    </row>
    <row r="215" spans="2:10">
      <c r="B215" s="326"/>
      <c r="C215" s="331"/>
      <c r="D215" s="326"/>
      <c r="E215" s="326">
        <v>-1</v>
      </c>
      <c r="F215" s="326">
        <v>2140</v>
      </c>
      <c r="G215" s="326"/>
      <c r="H215" s="326">
        <v>1100</v>
      </c>
      <c r="I215" s="328">
        <f t="shared" si="15"/>
        <v>-2.3540000000000001</v>
      </c>
      <c r="J215" s="326" t="s">
        <v>739</v>
      </c>
    </row>
    <row r="216" spans="2:10">
      <c r="B216" s="326"/>
      <c r="C216" s="331"/>
      <c r="D216" s="326"/>
      <c r="E216" s="326">
        <v>1</v>
      </c>
      <c r="F216" s="326">
        <v>2870</v>
      </c>
      <c r="G216" s="326"/>
      <c r="H216" s="326">
        <v>2650</v>
      </c>
      <c r="I216" s="328">
        <f t="shared" si="15"/>
        <v>7.6055000000000001</v>
      </c>
      <c r="J216" s="326" t="s">
        <v>836</v>
      </c>
    </row>
    <row r="217" spans="2:10">
      <c r="B217" s="326"/>
      <c r="C217" s="331"/>
      <c r="D217" s="326"/>
      <c r="E217" s="326">
        <v>-1</v>
      </c>
      <c r="F217" s="326">
        <v>900</v>
      </c>
      <c r="G217" s="326"/>
      <c r="H217" s="326">
        <v>2100</v>
      </c>
      <c r="I217" s="328">
        <f t="shared" si="15"/>
        <v>-1.89</v>
      </c>
      <c r="J217" s="326" t="s">
        <v>837</v>
      </c>
    </row>
    <row r="218" spans="2:10">
      <c r="B218" s="326"/>
      <c r="C218" s="331"/>
      <c r="D218" s="326"/>
      <c r="E218" s="326"/>
      <c r="F218" s="326"/>
      <c r="G218" s="326"/>
      <c r="H218" s="326"/>
      <c r="I218" s="329">
        <f>SUM(I211:I217)</f>
        <v>41.852499999999999</v>
      </c>
      <c r="J218" s="326"/>
    </row>
    <row r="219" spans="2:10">
      <c r="B219" s="326"/>
      <c r="C219" s="331"/>
      <c r="D219" s="326"/>
      <c r="E219" s="326"/>
      <c r="F219" s="326"/>
      <c r="G219" s="326"/>
      <c r="H219" s="326"/>
      <c r="I219" s="348"/>
      <c r="J219" s="326"/>
    </row>
    <row r="220" spans="2:10">
      <c r="B220" s="326"/>
      <c r="C220" s="331"/>
      <c r="D220" s="326"/>
      <c r="E220" s="326"/>
      <c r="F220" s="326"/>
      <c r="G220" s="326"/>
      <c r="H220" s="326"/>
      <c r="I220" s="348"/>
      <c r="J220" s="326"/>
    </row>
    <row r="221" spans="2:10">
      <c r="B221" s="326"/>
      <c r="C221" s="331"/>
      <c r="D221" s="326"/>
      <c r="E221" s="326"/>
      <c r="F221" s="326"/>
      <c r="G221" s="326"/>
      <c r="H221" s="326"/>
      <c r="I221" s="348"/>
      <c r="J221" s="326"/>
    </row>
    <row r="222" spans="2:10">
      <c r="B222" s="326"/>
      <c r="C222" s="331"/>
      <c r="D222" s="326"/>
      <c r="E222" s="326"/>
      <c r="F222" s="326"/>
      <c r="G222" s="326"/>
      <c r="H222" s="326"/>
      <c r="I222" s="348"/>
      <c r="J222" s="326"/>
    </row>
    <row r="223" spans="2:10">
      <c r="B223" s="326"/>
      <c r="C223" s="331"/>
      <c r="D223" s="326"/>
      <c r="E223" s="326"/>
      <c r="F223" s="326"/>
      <c r="G223" s="326"/>
      <c r="H223" s="326"/>
      <c r="I223" s="348"/>
      <c r="J223" s="326"/>
    </row>
    <row r="224" spans="2:10">
      <c r="B224" s="326"/>
      <c r="C224" s="331"/>
      <c r="D224" s="326"/>
      <c r="E224" s="326"/>
      <c r="F224" s="326"/>
      <c r="G224" s="326"/>
      <c r="H224" s="326"/>
      <c r="I224" s="348"/>
      <c r="J224" s="326"/>
    </row>
    <row r="225" spans="2:10">
      <c r="B225" s="326">
        <v>6.08</v>
      </c>
      <c r="C225" s="331" t="s">
        <v>743</v>
      </c>
      <c r="D225" s="326" t="s">
        <v>39</v>
      </c>
      <c r="E225" s="326">
        <v>5</v>
      </c>
      <c r="F225" s="326">
        <v>600</v>
      </c>
      <c r="G225" s="326"/>
      <c r="H225" s="326">
        <v>2800</v>
      </c>
      <c r="I225" s="329">
        <f t="shared" si="15"/>
        <v>8.4</v>
      </c>
      <c r="J225" s="326"/>
    </row>
    <row r="226" spans="2:10">
      <c r="B226" s="326"/>
      <c r="C226" s="331"/>
      <c r="D226" s="326"/>
      <c r="E226" s="326"/>
      <c r="F226" s="326"/>
      <c r="G226" s="326"/>
      <c r="H226" s="326"/>
      <c r="I226" s="348"/>
      <c r="J226" s="326"/>
    </row>
    <row r="227" spans="2:10">
      <c r="B227" s="326">
        <v>6.09</v>
      </c>
      <c r="C227" s="331" t="s">
        <v>745</v>
      </c>
      <c r="D227" s="326" t="s">
        <v>39</v>
      </c>
      <c r="E227" s="326">
        <v>4</v>
      </c>
      <c r="F227" s="326">
        <v>500</v>
      </c>
      <c r="G227" s="326"/>
      <c r="H227" s="326">
        <v>2800</v>
      </c>
      <c r="I227" s="329">
        <f t="shared" si="15"/>
        <v>5.6</v>
      </c>
      <c r="J227" s="326"/>
    </row>
    <row r="228" spans="2:10">
      <c r="B228" s="326"/>
      <c r="C228" s="331"/>
      <c r="D228" s="326"/>
      <c r="E228" s="326"/>
      <c r="F228" s="326"/>
      <c r="G228" s="326"/>
      <c r="H228" s="326"/>
      <c r="I228" s="348"/>
      <c r="J228" s="326"/>
    </row>
    <row r="229" spans="2:10">
      <c r="B229" s="327">
        <v>6.1</v>
      </c>
      <c r="C229" s="331" t="s">
        <v>746</v>
      </c>
      <c r="D229" s="326" t="s">
        <v>39</v>
      </c>
      <c r="E229" s="326">
        <v>4</v>
      </c>
      <c r="F229" s="326">
        <v>500</v>
      </c>
      <c r="G229" s="326"/>
      <c r="H229" s="326">
        <v>2800</v>
      </c>
      <c r="I229" s="329">
        <f t="shared" ref="I229:I237" si="16">PRODUCT(E229:H229)/10^6</f>
        <v>5.6</v>
      </c>
      <c r="J229" s="326"/>
    </row>
    <row r="230" spans="2:10">
      <c r="B230" s="326"/>
      <c r="C230" s="331"/>
      <c r="D230" s="326"/>
      <c r="E230" s="326"/>
      <c r="F230" s="326"/>
      <c r="G230" s="326"/>
      <c r="H230" s="326"/>
      <c r="I230" s="326"/>
      <c r="J230" s="326"/>
    </row>
    <row r="231" spans="2:10">
      <c r="B231" s="326">
        <v>6.12</v>
      </c>
      <c r="C231" s="331" t="s">
        <v>832</v>
      </c>
      <c r="D231" s="326" t="s">
        <v>39</v>
      </c>
      <c r="E231" s="326">
        <v>1</v>
      </c>
      <c r="F231" s="326">
        <v>670</v>
      </c>
      <c r="G231" s="326"/>
      <c r="H231" s="326">
        <v>2650</v>
      </c>
      <c r="I231" s="328">
        <f t="shared" si="16"/>
        <v>1.7755000000000001</v>
      </c>
      <c r="J231" s="388" t="s">
        <v>709</v>
      </c>
    </row>
    <row r="232" spans="2:10">
      <c r="B232" s="326"/>
      <c r="C232" s="331"/>
      <c r="D232" s="326"/>
      <c r="E232" s="326">
        <v>2</v>
      </c>
      <c r="F232" s="326">
        <v>310</v>
      </c>
      <c r="G232" s="326"/>
      <c r="H232" s="326">
        <v>2650</v>
      </c>
      <c r="I232" s="328">
        <f t="shared" si="16"/>
        <v>1.643</v>
      </c>
      <c r="J232" s="389"/>
    </row>
    <row r="233" spans="2:10">
      <c r="B233" s="326"/>
      <c r="C233" s="331"/>
      <c r="D233" s="326"/>
      <c r="E233" s="326">
        <v>1</v>
      </c>
      <c r="F233" s="326">
        <v>310</v>
      </c>
      <c r="G233" s="326"/>
      <c r="H233" s="326">
        <v>1230</v>
      </c>
      <c r="I233" s="327">
        <f t="shared" si="16"/>
        <v>0.38129999999999997</v>
      </c>
      <c r="J233" s="389"/>
    </row>
    <row r="234" spans="2:10">
      <c r="B234" s="326"/>
      <c r="C234" s="331"/>
      <c r="D234" s="326"/>
      <c r="E234" s="326">
        <v>1</v>
      </c>
      <c r="F234" s="326">
        <v>310</v>
      </c>
      <c r="G234" s="326"/>
      <c r="H234" s="326">
        <v>350</v>
      </c>
      <c r="I234" s="327">
        <f t="shared" si="16"/>
        <v>0.1085</v>
      </c>
      <c r="J234" s="390"/>
    </row>
    <row r="235" spans="2:10">
      <c r="B235" s="326"/>
      <c r="C235" s="331"/>
      <c r="D235" s="326"/>
      <c r="E235" s="326">
        <v>6</v>
      </c>
      <c r="F235" s="326">
        <v>310</v>
      </c>
      <c r="G235" s="326"/>
      <c r="H235" s="326">
        <v>2880</v>
      </c>
      <c r="I235" s="327">
        <f t="shared" si="16"/>
        <v>5.3567999999999998</v>
      </c>
      <c r="J235" s="388" t="s">
        <v>833</v>
      </c>
    </row>
    <row r="236" spans="2:10">
      <c r="B236" s="326"/>
      <c r="C236" s="331"/>
      <c r="D236" s="326"/>
      <c r="E236" s="326">
        <v>2</v>
      </c>
      <c r="F236" s="326">
        <v>310</v>
      </c>
      <c r="G236" s="326"/>
      <c r="H236" s="326">
        <v>650</v>
      </c>
      <c r="I236" s="327">
        <f t="shared" si="16"/>
        <v>0.40300000000000002</v>
      </c>
      <c r="J236" s="390"/>
    </row>
    <row r="237" spans="2:10">
      <c r="B237" s="326"/>
      <c r="C237" s="331"/>
      <c r="D237" s="326"/>
      <c r="E237" s="326">
        <v>2</v>
      </c>
      <c r="F237" s="326">
        <v>900</v>
      </c>
      <c r="G237" s="326"/>
      <c r="H237" s="326">
        <v>2880</v>
      </c>
      <c r="I237" s="326">
        <f t="shared" si="16"/>
        <v>5.1840000000000002</v>
      </c>
      <c r="J237" s="326" t="s">
        <v>834</v>
      </c>
    </row>
    <row r="238" spans="2:10">
      <c r="B238" s="326"/>
      <c r="C238" s="331"/>
      <c r="D238" s="326"/>
      <c r="E238" s="326"/>
      <c r="F238" s="326"/>
      <c r="G238" s="326"/>
      <c r="H238" s="326"/>
      <c r="I238" s="329">
        <f>SUM(I231:I237)</f>
        <v>14.8521</v>
      </c>
      <c r="J238" s="326"/>
    </row>
    <row r="239" spans="2:10">
      <c r="B239" s="326"/>
      <c r="C239" s="331"/>
      <c r="D239" s="326"/>
      <c r="E239" s="326"/>
      <c r="F239" s="326"/>
      <c r="G239" s="326"/>
      <c r="H239" s="326"/>
      <c r="I239" s="326"/>
      <c r="J239" s="326"/>
    </row>
    <row r="240" spans="2:10">
      <c r="B240" s="326"/>
      <c r="C240" s="331"/>
      <c r="D240" s="326"/>
      <c r="E240" s="326"/>
      <c r="F240" s="326"/>
      <c r="G240" s="326"/>
      <c r="H240" s="326"/>
      <c r="I240" s="326"/>
      <c r="J240" s="326"/>
    </row>
    <row r="241" spans="2:10">
      <c r="B241" s="326"/>
      <c r="C241" s="331"/>
      <c r="D241" s="326"/>
      <c r="E241" s="326"/>
      <c r="F241" s="326"/>
      <c r="G241" s="326"/>
      <c r="H241" s="326"/>
      <c r="I241" s="326"/>
      <c r="J241" s="326"/>
    </row>
    <row r="242" spans="2:10">
      <c r="B242" s="326"/>
      <c r="C242" s="331"/>
      <c r="D242" s="326"/>
      <c r="E242" s="326"/>
      <c r="F242" s="326"/>
      <c r="G242" s="326"/>
      <c r="H242" s="326"/>
      <c r="I242" s="326"/>
      <c r="J242" s="326"/>
    </row>
    <row r="243" spans="2:10">
      <c r="B243" s="326"/>
      <c r="C243" s="331"/>
      <c r="D243" s="326"/>
      <c r="E243" s="326"/>
      <c r="F243" s="326"/>
      <c r="G243" s="326"/>
      <c r="H243" s="326"/>
      <c r="I243" s="326"/>
      <c r="J243" s="326"/>
    </row>
    <row r="244" spans="2:10">
      <c r="B244" s="326"/>
      <c r="C244" s="331"/>
      <c r="D244" s="326"/>
      <c r="E244" s="326"/>
      <c r="F244" s="326"/>
      <c r="G244" s="326"/>
      <c r="H244" s="326"/>
      <c r="I244" s="326"/>
      <c r="J244" s="326"/>
    </row>
    <row r="245" spans="2:10">
      <c r="B245" s="326">
        <v>7.01</v>
      </c>
      <c r="C245" s="331" t="s">
        <v>93</v>
      </c>
      <c r="D245" s="326" t="s">
        <v>39</v>
      </c>
      <c r="E245" s="326">
        <v>1</v>
      </c>
      <c r="F245" s="326">
        <v>4820</v>
      </c>
      <c r="G245" s="326"/>
      <c r="H245" s="326">
        <v>2500</v>
      </c>
      <c r="I245" s="328">
        <f t="shared" ref="I245:I255" si="17">PRODUCT(E245:H245)/10^6</f>
        <v>12.05</v>
      </c>
      <c r="J245" s="326"/>
    </row>
    <row r="246" spans="2:10">
      <c r="B246" s="326"/>
      <c r="C246" s="331"/>
      <c r="D246" s="326"/>
      <c r="E246" s="326">
        <v>1</v>
      </c>
      <c r="F246" s="326">
        <v>2115</v>
      </c>
      <c r="G246" s="326"/>
      <c r="H246" s="326">
        <v>2500</v>
      </c>
      <c r="I246" s="328">
        <f t="shared" si="17"/>
        <v>5.2874999999999996</v>
      </c>
      <c r="J246" s="326"/>
    </row>
    <row r="247" spans="2:10">
      <c r="B247" s="326"/>
      <c r="C247" s="331"/>
      <c r="D247" s="326"/>
      <c r="E247" s="326">
        <v>1</v>
      </c>
      <c r="F247" s="326">
        <v>8400</v>
      </c>
      <c r="G247" s="326"/>
      <c r="H247" s="326">
        <v>2500</v>
      </c>
      <c r="I247" s="328">
        <f t="shared" si="17"/>
        <v>21</v>
      </c>
      <c r="J247" s="326"/>
    </row>
    <row r="248" spans="2:10">
      <c r="B248" s="326"/>
      <c r="C248" s="331"/>
      <c r="D248" s="326"/>
      <c r="E248" s="326">
        <v>1</v>
      </c>
      <c r="F248" s="326">
        <v>1100</v>
      </c>
      <c r="G248" s="326"/>
      <c r="H248" s="326">
        <v>2500</v>
      </c>
      <c r="I248" s="328">
        <f t="shared" si="17"/>
        <v>2.75</v>
      </c>
      <c r="J248" s="326"/>
    </row>
    <row r="249" spans="2:10">
      <c r="B249" s="326"/>
      <c r="C249" s="331"/>
      <c r="D249" s="326"/>
      <c r="E249" s="326">
        <v>1</v>
      </c>
      <c r="F249" s="326">
        <v>1400</v>
      </c>
      <c r="G249" s="326"/>
      <c r="H249" s="326">
        <v>2500</v>
      </c>
      <c r="I249" s="328">
        <f t="shared" si="17"/>
        <v>3.5</v>
      </c>
      <c r="J249" s="326"/>
    </row>
    <row r="250" spans="2:10">
      <c r="B250" s="326"/>
      <c r="C250" s="331"/>
      <c r="D250" s="326"/>
      <c r="E250" s="326">
        <v>1</v>
      </c>
      <c r="F250" s="326">
        <v>4500</v>
      </c>
      <c r="G250" s="326"/>
      <c r="H250" s="326">
        <v>2500</v>
      </c>
      <c r="I250" s="328">
        <f t="shared" si="17"/>
        <v>11.25</v>
      </c>
      <c r="J250" s="326"/>
    </row>
    <row r="251" spans="2:10">
      <c r="B251" s="326"/>
      <c r="C251" s="331"/>
      <c r="D251" s="326"/>
      <c r="E251" s="326">
        <v>1</v>
      </c>
      <c r="F251" s="326">
        <v>2500</v>
      </c>
      <c r="G251" s="326"/>
      <c r="H251" s="326">
        <v>2500</v>
      </c>
      <c r="I251" s="328">
        <f t="shared" si="17"/>
        <v>6.25</v>
      </c>
      <c r="J251" s="326"/>
    </row>
    <row r="252" spans="2:10">
      <c r="B252" s="326"/>
      <c r="C252" s="331"/>
      <c r="D252" s="326"/>
      <c r="E252" s="326">
        <v>1</v>
      </c>
      <c r="F252" s="326">
        <v>1965</v>
      </c>
      <c r="G252" s="326"/>
      <c r="H252" s="326">
        <v>2500</v>
      </c>
      <c r="I252" s="328">
        <f t="shared" si="17"/>
        <v>4.9124999999999996</v>
      </c>
      <c r="J252" s="326"/>
    </row>
    <row r="253" spans="2:10">
      <c r="B253" s="326"/>
      <c r="C253" s="331"/>
      <c r="D253" s="326"/>
      <c r="E253" s="326">
        <v>1</v>
      </c>
      <c r="F253" s="326">
        <v>5700</v>
      </c>
      <c r="G253" s="326"/>
      <c r="H253" s="326">
        <v>2500</v>
      </c>
      <c r="I253" s="328">
        <f t="shared" si="17"/>
        <v>14.25</v>
      </c>
      <c r="J253" s="326"/>
    </row>
    <row r="254" spans="2:10">
      <c r="B254" s="326"/>
      <c r="C254" s="331"/>
      <c r="D254" s="326"/>
      <c r="E254" s="326">
        <v>-1</v>
      </c>
      <c r="F254" s="326">
        <v>2140</v>
      </c>
      <c r="G254" s="326"/>
      <c r="H254" s="326">
        <v>1100</v>
      </c>
      <c r="I254" s="328">
        <f t="shared" si="17"/>
        <v>-2.3540000000000001</v>
      </c>
      <c r="J254" s="326"/>
    </row>
    <row r="255" spans="2:10">
      <c r="B255" s="326"/>
      <c r="C255" s="331"/>
      <c r="D255" s="326"/>
      <c r="E255" s="326">
        <v>1</v>
      </c>
      <c r="F255" s="326">
        <v>1000</v>
      </c>
      <c r="G255" s="326"/>
      <c r="H255" s="326">
        <v>2500</v>
      </c>
      <c r="I255" s="328">
        <f t="shared" si="17"/>
        <v>2.5</v>
      </c>
      <c r="J255" s="326"/>
    </row>
    <row r="256" spans="2:10">
      <c r="B256" s="326"/>
      <c r="C256" s="331"/>
      <c r="D256" s="326"/>
      <c r="E256" s="326"/>
      <c r="F256" s="326"/>
      <c r="G256" s="326"/>
      <c r="H256" s="326"/>
      <c r="I256" s="329">
        <f>SUM(I245:I255)</f>
        <v>81.396000000000001</v>
      </c>
      <c r="J256" s="326"/>
    </row>
    <row r="257" spans="2:10">
      <c r="B257" s="326"/>
      <c r="C257" s="331"/>
      <c r="D257" s="326"/>
      <c r="E257" s="326"/>
      <c r="F257" s="326"/>
      <c r="G257" s="326"/>
      <c r="H257" s="326"/>
      <c r="I257" s="326"/>
      <c r="J257" s="326"/>
    </row>
    <row r="258" spans="2:10">
      <c r="B258" s="326">
        <v>7.02</v>
      </c>
      <c r="C258" s="331" t="s">
        <v>808</v>
      </c>
      <c r="D258" s="326" t="s">
        <v>39</v>
      </c>
      <c r="E258" s="326">
        <v>2</v>
      </c>
      <c r="F258" s="326">
        <v>1640</v>
      </c>
      <c r="G258" s="326"/>
      <c r="H258" s="326">
        <v>900</v>
      </c>
      <c r="I258" s="328">
        <f t="shared" ref="I258:I266" si="18">PRODUCT(E258:H258)/10^6</f>
        <v>2.952</v>
      </c>
      <c r="J258" s="388" t="s">
        <v>806</v>
      </c>
    </row>
    <row r="259" spans="2:10">
      <c r="B259" s="326"/>
      <c r="C259" s="331"/>
      <c r="D259" s="326"/>
      <c r="E259" s="326">
        <v>2</v>
      </c>
      <c r="F259" s="326">
        <v>1175</v>
      </c>
      <c r="G259" s="326"/>
      <c r="H259" s="326">
        <v>900</v>
      </c>
      <c r="I259" s="328">
        <f t="shared" si="18"/>
        <v>2.1150000000000002</v>
      </c>
      <c r="J259" s="389"/>
    </row>
    <row r="260" spans="2:10">
      <c r="B260" s="326"/>
      <c r="C260" s="331"/>
      <c r="D260" s="326"/>
      <c r="E260" s="326">
        <v>-1</v>
      </c>
      <c r="F260" s="326">
        <v>750</v>
      </c>
      <c r="G260" s="326"/>
      <c r="H260" s="326">
        <v>900</v>
      </c>
      <c r="I260" s="328">
        <f t="shared" si="18"/>
        <v>-0.67500000000000004</v>
      </c>
      <c r="J260" s="390"/>
    </row>
    <row r="261" spans="2:10">
      <c r="B261" s="326"/>
      <c r="C261" s="331"/>
      <c r="D261" s="326"/>
      <c r="E261" s="326">
        <v>2</v>
      </c>
      <c r="F261" s="326">
        <v>1360</v>
      </c>
      <c r="G261" s="326"/>
      <c r="H261" s="326">
        <v>900</v>
      </c>
      <c r="I261" s="328">
        <f t="shared" si="18"/>
        <v>2.448</v>
      </c>
      <c r="J261" s="388" t="s">
        <v>805</v>
      </c>
    </row>
    <row r="262" spans="2:10">
      <c r="B262" s="326"/>
      <c r="C262" s="331"/>
      <c r="D262" s="326"/>
      <c r="E262" s="326">
        <v>2</v>
      </c>
      <c r="F262" s="326">
        <v>1545</v>
      </c>
      <c r="G262" s="326"/>
      <c r="H262" s="326">
        <v>900</v>
      </c>
      <c r="I262" s="328">
        <f t="shared" si="18"/>
        <v>2.7810000000000001</v>
      </c>
      <c r="J262" s="389"/>
    </row>
    <row r="263" spans="2:10">
      <c r="B263" s="326"/>
      <c r="C263" s="331"/>
      <c r="D263" s="326"/>
      <c r="E263" s="326">
        <v>-1</v>
      </c>
      <c r="F263" s="326">
        <v>750</v>
      </c>
      <c r="G263" s="326"/>
      <c r="H263" s="326">
        <v>900</v>
      </c>
      <c r="I263" s="328">
        <f t="shared" si="18"/>
        <v>-0.67500000000000004</v>
      </c>
      <c r="J263" s="390"/>
    </row>
    <row r="264" spans="2:10">
      <c r="B264" s="326"/>
      <c r="C264" s="331"/>
      <c r="D264" s="326"/>
      <c r="E264" s="326">
        <v>1</v>
      </c>
      <c r="F264" s="326">
        <v>1200</v>
      </c>
      <c r="G264" s="326"/>
      <c r="H264" s="326">
        <v>2400</v>
      </c>
      <c r="I264" s="328">
        <f t="shared" si="18"/>
        <v>2.88</v>
      </c>
      <c r="J264" s="388" t="s">
        <v>807</v>
      </c>
    </row>
    <row r="265" spans="2:10">
      <c r="B265" s="326"/>
      <c r="C265" s="331"/>
      <c r="D265" s="326"/>
      <c r="E265" s="326">
        <v>1</v>
      </c>
      <c r="F265" s="326">
        <v>1700</v>
      </c>
      <c r="G265" s="326"/>
      <c r="H265" s="326">
        <v>2400</v>
      </c>
      <c r="I265" s="328">
        <f t="shared" si="18"/>
        <v>4.08</v>
      </c>
      <c r="J265" s="389"/>
    </row>
    <row r="266" spans="2:10">
      <c r="B266" s="326"/>
      <c r="C266" s="331"/>
      <c r="D266" s="326"/>
      <c r="E266" s="326">
        <v>-2</v>
      </c>
      <c r="F266" s="326">
        <v>750</v>
      </c>
      <c r="G266" s="326"/>
      <c r="H266" s="326">
        <v>900</v>
      </c>
      <c r="I266" s="328">
        <f t="shared" si="18"/>
        <v>-1.35</v>
      </c>
      <c r="J266" s="390"/>
    </row>
    <row r="267" spans="2:10">
      <c r="B267" s="326"/>
      <c r="C267" s="331"/>
      <c r="D267" s="326"/>
      <c r="E267" s="326"/>
      <c r="F267" s="326"/>
      <c r="G267" s="326"/>
      <c r="H267" s="326"/>
      <c r="I267" s="329">
        <f>SUM(I258:I266)</f>
        <v>14.556000000000001</v>
      </c>
      <c r="J267" s="326"/>
    </row>
    <row r="268" spans="2:10">
      <c r="B268" s="326"/>
      <c r="C268" s="331"/>
      <c r="D268" s="326"/>
      <c r="E268" s="326"/>
      <c r="F268" s="326"/>
      <c r="G268" s="326"/>
      <c r="H268" s="326"/>
      <c r="I268" s="326"/>
      <c r="J268" s="326"/>
    </row>
    <row r="269" spans="2:10">
      <c r="B269" s="326">
        <v>7.03</v>
      </c>
      <c r="C269" s="331" t="s">
        <v>830</v>
      </c>
      <c r="D269" s="326" t="s">
        <v>39</v>
      </c>
      <c r="E269" s="326">
        <v>2</v>
      </c>
      <c r="F269" s="326">
        <v>1640</v>
      </c>
      <c r="G269" s="326"/>
      <c r="H269" s="326">
        <v>1500</v>
      </c>
      <c r="I269" s="328">
        <f t="shared" ref="I269:I274" si="19">PRODUCT(E269:H269)/10^6</f>
        <v>4.92</v>
      </c>
      <c r="J269" s="388" t="s">
        <v>805</v>
      </c>
    </row>
    <row r="270" spans="2:10">
      <c r="B270" s="326"/>
      <c r="C270" s="331"/>
      <c r="D270" s="326"/>
      <c r="E270" s="326">
        <v>2</v>
      </c>
      <c r="F270" s="326">
        <v>1175</v>
      </c>
      <c r="G270" s="326"/>
      <c r="H270" s="326">
        <v>1500</v>
      </c>
      <c r="I270" s="328">
        <f t="shared" si="19"/>
        <v>3.5249999999999999</v>
      </c>
      <c r="J270" s="389"/>
    </row>
    <row r="271" spans="2:10">
      <c r="B271" s="326"/>
      <c r="C271" s="331"/>
      <c r="D271" s="326"/>
      <c r="E271" s="326">
        <v>-1</v>
      </c>
      <c r="F271" s="326">
        <v>750</v>
      </c>
      <c r="G271" s="326"/>
      <c r="H271" s="326">
        <v>940</v>
      </c>
      <c r="I271" s="328">
        <f t="shared" si="19"/>
        <v>-0.70499999999999996</v>
      </c>
      <c r="J271" s="390"/>
    </row>
    <row r="272" spans="2:10">
      <c r="B272" s="326"/>
      <c r="C272" s="331"/>
      <c r="D272" s="326"/>
      <c r="E272" s="326">
        <v>2</v>
      </c>
      <c r="F272" s="326">
        <v>1360</v>
      </c>
      <c r="G272" s="326"/>
      <c r="H272" s="326">
        <v>1500</v>
      </c>
      <c r="I272" s="328">
        <f t="shared" si="19"/>
        <v>4.08</v>
      </c>
      <c r="J272" s="388" t="s">
        <v>806</v>
      </c>
    </row>
    <row r="273" spans="2:10">
      <c r="B273" s="326"/>
      <c r="C273" s="331"/>
      <c r="D273" s="326"/>
      <c r="E273" s="326">
        <v>2</v>
      </c>
      <c r="F273" s="326">
        <v>1545</v>
      </c>
      <c r="G273" s="326"/>
      <c r="H273" s="326">
        <v>1500</v>
      </c>
      <c r="I273" s="328">
        <f t="shared" si="19"/>
        <v>4.6349999999999998</v>
      </c>
      <c r="J273" s="389"/>
    </row>
    <row r="274" spans="2:10">
      <c r="B274" s="326"/>
      <c r="C274" s="331"/>
      <c r="D274" s="326"/>
      <c r="E274" s="326">
        <v>-1</v>
      </c>
      <c r="F274" s="326">
        <v>750</v>
      </c>
      <c r="G274" s="326"/>
      <c r="H274" s="326">
        <v>900</v>
      </c>
      <c r="I274" s="328">
        <f t="shared" si="19"/>
        <v>-0.67500000000000004</v>
      </c>
      <c r="J274" s="390"/>
    </row>
    <row r="275" spans="2:10">
      <c r="B275" s="326"/>
      <c r="C275" s="331"/>
      <c r="D275" s="326"/>
      <c r="E275" s="326"/>
      <c r="F275" s="326"/>
      <c r="G275" s="326"/>
      <c r="H275" s="326"/>
      <c r="I275" s="329">
        <f>SUM(I269:I274)</f>
        <v>15.779999999999998</v>
      </c>
      <c r="J275" s="326"/>
    </row>
    <row r="276" spans="2:10">
      <c r="B276" s="326"/>
      <c r="C276" s="331"/>
      <c r="D276" s="326"/>
      <c r="E276" s="326"/>
      <c r="F276" s="326"/>
      <c r="G276" s="326"/>
      <c r="H276" s="326"/>
      <c r="I276" s="326"/>
      <c r="J276" s="326"/>
    </row>
    <row r="277" spans="2:10">
      <c r="B277" s="326">
        <v>7.04</v>
      </c>
      <c r="C277" s="331" t="s">
        <v>96</v>
      </c>
      <c r="D277" s="326" t="s">
        <v>39</v>
      </c>
      <c r="E277" s="326">
        <v>1</v>
      </c>
      <c r="F277" s="326">
        <v>3020</v>
      </c>
      <c r="G277" s="326"/>
      <c r="H277" s="326">
        <v>2650</v>
      </c>
      <c r="I277" s="329">
        <f t="shared" ref="I277" si="20">PRODUCT(E277:H277)/10^6</f>
        <v>8.0030000000000001</v>
      </c>
      <c r="J277" s="326"/>
    </row>
    <row r="278" spans="2:10">
      <c r="B278" s="326"/>
      <c r="C278" s="331"/>
      <c r="D278" s="326"/>
      <c r="E278" s="326"/>
      <c r="F278" s="326"/>
      <c r="G278" s="326"/>
      <c r="H278" s="326"/>
      <c r="I278" s="326"/>
      <c r="J278" s="326"/>
    </row>
    <row r="279" spans="2:10">
      <c r="B279" s="326">
        <v>7.05</v>
      </c>
      <c r="C279" s="331" t="s">
        <v>97</v>
      </c>
      <c r="D279" s="326" t="s">
        <v>39</v>
      </c>
      <c r="E279" s="326">
        <v>1</v>
      </c>
      <c r="F279" s="326">
        <v>5700</v>
      </c>
      <c r="G279" s="326"/>
      <c r="H279" s="326">
        <f>2880-750</f>
        <v>2130</v>
      </c>
      <c r="I279" s="328">
        <f t="shared" ref="I279:I280" si="21">PRODUCT(E279:H279)/10^6</f>
        <v>12.141</v>
      </c>
      <c r="J279" s="326"/>
    </row>
    <row r="280" spans="2:10">
      <c r="B280" s="326"/>
      <c r="C280" s="331"/>
      <c r="D280" s="326"/>
      <c r="E280" s="326">
        <v>1</v>
      </c>
      <c r="F280" s="326">
        <v>3500</v>
      </c>
      <c r="G280" s="326"/>
      <c r="H280" s="326">
        <v>1900</v>
      </c>
      <c r="I280" s="328">
        <f t="shared" si="21"/>
        <v>6.65</v>
      </c>
      <c r="J280" s="326"/>
    </row>
    <row r="281" spans="2:10">
      <c r="B281" s="326"/>
      <c r="C281" s="331"/>
      <c r="D281" s="326"/>
      <c r="E281" s="326"/>
      <c r="F281" s="326"/>
      <c r="G281" s="326"/>
      <c r="H281" s="326"/>
      <c r="I281" s="329">
        <f>SUM(I279:I280)</f>
        <v>18.791</v>
      </c>
      <c r="J281" s="326"/>
    </row>
    <row r="282" spans="2:10">
      <c r="B282" s="326"/>
      <c r="C282" s="331"/>
      <c r="D282" s="326"/>
      <c r="E282" s="326"/>
      <c r="F282" s="326"/>
      <c r="G282" s="326"/>
      <c r="H282" s="326"/>
      <c r="I282" s="329"/>
      <c r="J282" s="326"/>
    </row>
    <row r="283" spans="2:10">
      <c r="B283" s="326">
        <v>7.06</v>
      </c>
      <c r="C283" s="331" t="s">
        <v>809</v>
      </c>
      <c r="D283" s="326" t="s">
        <v>47</v>
      </c>
      <c r="E283" s="326">
        <v>9</v>
      </c>
      <c r="F283" s="326">
        <v>2130</v>
      </c>
      <c r="G283" s="326"/>
      <c r="H283" s="326"/>
      <c r="I283" s="328">
        <f t="shared" ref="I283:I284" si="22">PRODUCT(E283:H283)/10^3</f>
        <v>19.170000000000002</v>
      </c>
      <c r="J283" s="326"/>
    </row>
    <row r="284" spans="2:10">
      <c r="B284" s="326"/>
      <c r="C284" s="331"/>
      <c r="D284" s="326"/>
      <c r="E284" s="326">
        <v>6</v>
      </c>
      <c r="F284" s="326">
        <v>1900</v>
      </c>
      <c r="G284" s="326"/>
      <c r="H284" s="326"/>
      <c r="I284" s="328">
        <f t="shared" si="22"/>
        <v>11.4</v>
      </c>
      <c r="J284" s="326"/>
    </row>
    <row r="285" spans="2:10">
      <c r="B285" s="326"/>
      <c r="C285" s="331"/>
      <c r="D285" s="326"/>
      <c r="E285" s="326"/>
      <c r="F285" s="326"/>
      <c r="G285" s="326"/>
      <c r="H285" s="326"/>
      <c r="I285" s="329">
        <f>SUM(I283:I284)</f>
        <v>30.57</v>
      </c>
      <c r="J285" s="326"/>
    </row>
    <row r="286" spans="2:10">
      <c r="B286" s="326"/>
      <c r="C286" s="331"/>
      <c r="D286" s="326"/>
      <c r="E286" s="326"/>
      <c r="F286" s="326"/>
      <c r="G286" s="326"/>
      <c r="H286" s="326"/>
      <c r="I286" s="326"/>
      <c r="J286" s="326"/>
    </row>
    <row r="287" spans="2:10">
      <c r="B287" s="326">
        <v>8.01</v>
      </c>
      <c r="C287" s="331" t="s">
        <v>810</v>
      </c>
      <c r="D287" s="326" t="s">
        <v>470</v>
      </c>
      <c r="E287" s="326">
        <v>1</v>
      </c>
      <c r="F287" s="326"/>
      <c r="G287" s="326"/>
      <c r="H287" s="326"/>
      <c r="I287" s="326"/>
      <c r="J287" s="326"/>
    </row>
    <row r="288" spans="2:10">
      <c r="B288" s="326"/>
      <c r="C288" s="331"/>
      <c r="D288" s="326"/>
      <c r="E288" s="326"/>
      <c r="F288" s="326"/>
      <c r="G288" s="326"/>
      <c r="H288" s="326"/>
      <c r="I288" s="326"/>
      <c r="J288" s="326"/>
    </row>
    <row r="289" spans="2:10">
      <c r="B289" s="326">
        <v>8.02</v>
      </c>
      <c r="C289" s="331" t="s">
        <v>811</v>
      </c>
      <c r="D289" s="326" t="s">
        <v>39</v>
      </c>
      <c r="E289" s="326">
        <v>1</v>
      </c>
      <c r="F289" s="326">
        <v>5700</v>
      </c>
      <c r="G289" s="326"/>
      <c r="H289" s="326">
        <v>750</v>
      </c>
      <c r="I289" s="328">
        <f t="shared" ref="I289:I290" si="23">PRODUCT(E289:H289)/10^6</f>
        <v>4.2750000000000004</v>
      </c>
      <c r="J289" s="326" t="s">
        <v>828</v>
      </c>
    </row>
    <row r="290" spans="2:10">
      <c r="B290" s="326"/>
      <c r="C290" s="331"/>
      <c r="D290" s="326"/>
      <c r="E290" s="326">
        <v>1</v>
      </c>
      <c r="F290" s="326">
        <v>2360</v>
      </c>
      <c r="G290" s="326"/>
      <c r="H290" s="326">
        <v>750</v>
      </c>
      <c r="I290" s="328">
        <f t="shared" si="23"/>
        <v>1.77</v>
      </c>
      <c r="J290" s="326" t="s">
        <v>829</v>
      </c>
    </row>
    <row r="291" spans="2:10">
      <c r="B291" s="326"/>
      <c r="C291" s="331"/>
      <c r="D291" s="326"/>
      <c r="E291" s="326"/>
      <c r="F291" s="326"/>
      <c r="G291" s="326"/>
      <c r="H291" s="326"/>
      <c r="I291" s="329">
        <f>SUM(I289:I290)</f>
        <v>6.0449999999999999</v>
      </c>
      <c r="J291" s="326"/>
    </row>
    <row r="292" spans="2:10">
      <c r="B292" s="326"/>
      <c r="C292" s="331"/>
      <c r="D292" s="326"/>
      <c r="E292" s="326"/>
      <c r="F292" s="326"/>
      <c r="G292" s="326"/>
      <c r="H292" s="326"/>
      <c r="I292" s="326"/>
      <c r="J292" s="326"/>
    </row>
    <row r="293" spans="2:10">
      <c r="B293" s="326">
        <v>8.0500000000000007</v>
      </c>
      <c r="C293" s="331" t="s">
        <v>812</v>
      </c>
      <c r="D293" s="326" t="s">
        <v>39</v>
      </c>
      <c r="E293" s="326">
        <v>1</v>
      </c>
      <c r="F293" s="326">
        <v>3655</v>
      </c>
      <c r="G293" s="326"/>
      <c r="H293" s="326">
        <v>1090</v>
      </c>
      <c r="I293" s="329">
        <f t="shared" ref="I293" si="24">PRODUCT(E293:H293)/10^6</f>
        <v>3.9839500000000001</v>
      </c>
      <c r="J293" s="326"/>
    </row>
    <row r="294" spans="2:10">
      <c r="B294" s="326"/>
      <c r="C294" s="331"/>
      <c r="D294" s="326"/>
      <c r="E294" s="326"/>
      <c r="F294" s="326"/>
      <c r="G294" s="326"/>
      <c r="H294" s="326"/>
      <c r="I294" s="326"/>
      <c r="J294" s="326"/>
    </row>
    <row r="295" spans="2:10">
      <c r="B295" s="326">
        <v>8.06</v>
      </c>
      <c r="C295" s="331" t="s">
        <v>813</v>
      </c>
      <c r="D295" s="326" t="s">
        <v>47</v>
      </c>
      <c r="E295" s="326">
        <v>2</v>
      </c>
      <c r="F295" s="326">
        <v>3655</v>
      </c>
      <c r="G295" s="326"/>
      <c r="H295" s="326"/>
      <c r="I295" s="329">
        <f t="shared" ref="I295" si="25">PRODUCT(E295:H295)/10^3</f>
        <v>7.31</v>
      </c>
      <c r="J295" s="326"/>
    </row>
    <row r="296" spans="2:10">
      <c r="B296" s="326"/>
      <c r="C296" s="331"/>
      <c r="D296" s="326"/>
      <c r="E296" s="326"/>
      <c r="F296" s="326"/>
      <c r="G296" s="326"/>
      <c r="H296" s="326"/>
      <c r="I296" s="326"/>
      <c r="J296" s="326"/>
    </row>
    <row r="297" spans="2:10">
      <c r="B297" s="326">
        <v>8.07</v>
      </c>
      <c r="C297" s="331" t="s">
        <v>814</v>
      </c>
      <c r="D297" s="326" t="s">
        <v>39</v>
      </c>
      <c r="E297" s="326">
        <v>1</v>
      </c>
      <c r="F297" s="326">
        <v>3665</v>
      </c>
      <c r="G297" s="326"/>
      <c r="H297" s="326">
        <v>1750</v>
      </c>
      <c r="I297" s="329">
        <f t="shared" ref="I297" si="26">PRODUCT(E297:H297)/10^6</f>
        <v>6.4137500000000003</v>
      </c>
      <c r="J297" s="326"/>
    </row>
    <row r="298" spans="2:10">
      <c r="B298" s="326"/>
      <c r="C298" s="331"/>
      <c r="D298" s="326"/>
      <c r="E298" s="326"/>
      <c r="F298" s="326"/>
      <c r="G298" s="326"/>
      <c r="H298" s="326"/>
      <c r="I298" s="326"/>
      <c r="J298" s="326"/>
    </row>
    <row r="299" spans="2:10">
      <c r="B299" s="326">
        <v>8.08</v>
      </c>
      <c r="C299" s="331" t="s">
        <v>815</v>
      </c>
      <c r="D299" s="326" t="s">
        <v>39</v>
      </c>
      <c r="E299" s="326">
        <v>1</v>
      </c>
      <c r="F299" s="326"/>
      <c r="G299" s="326"/>
      <c r="H299" s="326"/>
      <c r="I299" s="326"/>
      <c r="J299" s="326"/>
    </row>
    <row r="300" spans="2:10">
      <c r="B300" s="326"/>
      <c r="C300" s="331"/>
      <c r="D300" s="326"/>
      <c r="E300" s="326"/>
      <c r="F300" s="326"/>
      <c r="G300" s="326"/>
      <c r="H300" s="326"/>
      <c r="I300" s="326"/>
      <c r="J300" s="326"/>
    </row>
    <row r="301" spans="2:10">
      <c r="B301" s="356">
        <v>8.1199999999999992</v>
      </c>
      <c r="C301" s="331" t="s">
        <v>821</v>
      </c>
      <c r="D301" s="326" t="s">
        <v>470</v>
      </c>
      <c r="E301" s="326">
        <v>1</v>
      </c>
      <c r="F301" s="326"/>
      <c r="G301" s="326"/>
      <c r="H301" s="326"/>
      <c r="I301" s="326"/>
      <c r="J301" s="326"/>
    </row>
    <row r="302" spans="2:10">
      <c r="B302" s="326"/>
      <c r="C302" s="331"/>
      <c r="D302" s="326"/>
      <c r="E302" s="326"/>
      <c r="F302" s="326"/>
      <c r="G302" s="326"/>
      <c r="H302" s="326"/>
      <c r="I302" s="326"/>
      <c r="J302" s="326"/>
    </row>
    <row r="303" spans="2:10">
      <c r="B303" s="326">
        <v>8.1300000000000008</v>
      </c>
      <c r="C303" s="331" t="s">
        <v>822</v>
      </c>
      <c r="D303" s="326" t="s">
        <v>470</v>
      </c>
      <c r="E303" s="326">
        <v>1</v>
      </c>
      <c r="F303" s="326"/>
      <c r="G303" s="326"/>
      <c r="H303" s="326"/>
      <c r="I303" s="326"/>
      <c r="J303" s="326"/>
    </row>
    <row r="304" spans="2:10">
      <c r="B304" s="326"/>
      <c r="C304" s="331"/>
      <c r="D304" s="326"/>
      <c r="E304" s="326"/>
      <c r="F304" s="326"/>
      <c r="G304" s="326"/>
      <c r="H304" s="326"/>
      <c r="I304" s="326"/>
      <c r="J304" s="326"/>
    </row>
    <row r="305" spans="2:10">
      <c r="B305" s="326">
        <v>8.14</v>
      </c>
      <c r="C305" s="331" t="s">
        <v>820</v>
      </c>
      <c r="D305" s="326" t="s">
        <v>39</v>
      </c>
      <c r="E305" s="326">
        <v>1</v>
      </c>
      <c r="F305" s="326">
        <v>1900</v>
      </c>
      <c r="G305" s="326"/>
      <c r="H305" s="326">
        <v>1000</v>
      </c>
      <c r="I305" s="329">
        <f t="shared" ref="I305:I307" si="27">PRODUCT(E305:H305)/10^6</f>
        <v>1.9</v>
      </c>
      <c r="J305" s="326"/>
    </row>
    <row r="306" spans="2:10">
      <c r="B306" s="326"/>
      <c r="C306" s="331"/>
      <c r="D306" s="326"/>
      <c r="E306" s="326"/>
      <c r="F306" s="326"/>
      <c r="G306" s="326"/>
      <c r="H306" s="326"/>
      <c r="I306" s="326"/>
      <c r="J306" s="326"/>
    </row>
    <row r="307" spans="2:10">
      <c r="B307" s="356">
        <v>8.15</v>
      </c>
      <c r="C307" s="331" t="s">
        <v>110</v>
      </c>
      <c r="D307" s="326" t="s">
        <v>39</v>
      </c>
      <c r="E307" s="326">
        <v>1</v>
      </c>
      <c r="F307" s="326">
        <v>1800</v>
      </c>
      <c r="G307" s="326"/>
      <c r="H307" s="326">
        <v>1000</v>
      </c>
      <c r="I307" s="329">
        <f t="shared" si="27"/>
        <v>1.8</v>
      </c>
      <c r="J307" s="326"/>
    </row>
    <row r="308" spans="2:10">
      <c r="B308" s="326"/>
      <c r="C308" s="331"/>
      <c r="D308" s="326"/>
      <c r="E308" s="326"/>
      <c r="F308" s="326"/>
      <c r="G308" s="326"/>
      <c r="H308" s="326"/>
      <c r="I308" s="326"/>
      <c r="J308" s="326"/>
    </row>
    <row r="309" spans="2:10">
      <c r="B309" s="326">
        <v>8.18</v>
      </c>
      <c r="C309" s="331" t="s">
        <v>819</v>
      </c>
      <c r="D309" s="326" t="s">
        <v>470</v>
      </c>
      <c r="E309" s="326">
        <v>1</v>
      </c>
      <c r="F309" s="326"/>
      <c r="G309" s="326"/>
      <c r="H309" s="326"/>
      <c r="I309" s="326"/>
      <c r="J309" s="326" t="s">
        <v>818</v>
      </c>
    </row>
    <row r="310" spans="2:10">
      <c r="B310" s="326"/>
      <c r="C310" s="331"/>
      <c r="D310" s="326"/>
      <c r="E310" s="326"/>
      <c r="F310" s="326"/>
      <c r="G310" s="326"/>
      <c r="H310" s="326"/>
      <c r="I310" s="326"/>
      <c r="J310" s="326"/>
    </row>
    <row r="311" spans="2:10">
      <c r="B311" s="327">
        <v>8.1999999999999993</v>
      </c>
      <c r="C311" s="331" t="s">
        <v>817</v>
      </c>
      <c r="D311" s="326" t="s">
        <v>39</v>
      </c>
      <c r="E311" s="326">
        <v>1</v>
      </c>
      <c r="F311" s="326">
        <v>1050</v>
      </c>
      <c r="G311" s="326"/>
      <c r="H311" s="326">
        <v>900</v>
      </c>
      <c r="I311" s="329">
        <f t="shared" ref="I311" si="28">PRODUCT(E311:H311)/10^6</f>
        <v>0.94499999999999995</v>
      </c>
      <c r="J311" s="326"/>
    </row>
    <row r="312" spans="2:10">
      <c r="B312" s="326"/>
      <c r="C312" s="331"/>
      <c r="D312" s="326"/>
      <c r="E312" s="326"/>
      <c r="F312" s="326"/>
      <c r="G312" s="326"/>
      <c r="H312" s="326"/>
      <c r="I312" s="326"/>
      <c r="J312" s="326"/>
    </row>
    <row r="313" spans="2:10">
      <c r="B313" s="326">
        <v>8.2100000000000009</v>
      </c>
      <c r="C313" s="331" t="s">
        <v>816</v>
      </c>
      <c r="D313" s="326" t="s">
        <v>39</v>
      </c>
      <c r="E313" s="326">
        <v>1</v>
      </c>
      <c r="F313" s="326">
        <v>1500</v>
      </c>
      <c r="G313" s="326"/>
      <c r="H313" s="326">
        <v>2900</v>
      </c>
      <c r="I313" s="329">
        <f t="shared" ref="I313" si="29">PRODUCT(E313:H313)/10^6</f>
        <v>4.3499999999999996</v>
      </c>
      <c r="J313" s="326"/>
    </row>
    <row r="314" spans="2:10">
      <c r="B314" s="326"/>
      <c r="C314" s="331"/>
      <c r="D314" s="326"/>
      <c r="E314" s="326"/>
      <c r="F314" s="326"/>
      <c r="G314" s="326"/>
      <c r="H314" s="326"/>
      <c r="I314" s="326"/>
      <c r="J314" s="326"/>
    </row>
    <row r="315" spans="2:10">
      <c r="B315" s="326"/>
      <c r="C315" s="331"/>
      <c r="D315" s="326"/>
      <c r="E315" s="326"/>
      <c r="F315" s="326"/>
      <c r="G315" s="326"/>
      <c r="H315" s="326"/>
      <c r="I315" s="326"/>
      <c r="J315" s="326"/>
    </row>
    <row r="316" spans="2:10">
      <c r="B316" s="326"/>
      <c r="C316" s="331"/>
      <c r="D316" s="326"/>
      <c r="E316" s="326"/>
      <c r="F316" s="326"/>
      <c r="G316" s="326"/>
      <c r="H316" s="326"/>
      <c r="I316" s="326"/>
      <c r="J316" s="326"/>
    </row>
    <row r="317" spans="2:10">
      <c r="B317" s="326"/>
      <c r="C317" s="331"/>
      <c r="D317" s="326"/>
      <c r="E317" s="326"/>
      <c r="F317" s="326"/>
      <c r="G317" s="326"/>
      <c r="H317" s="326"/>
      <c r="I317" s="326"/>
      <c r="J317" s="326"/>
    </row>
    <row r="318" spans="2:10">
      <c r="B318" s="326"/>
      <c r="C318" s="331"/>
      <c r="D318" s="326"/>
      <c r="E318" s="326"/>
      <c r="F318" s="326"/>
      <c r="G318" s="326"/>
      <c r="H318" s="326"/>
      <c r="I318" s="326"/>
      <c r="J318" s="326"/>
    </row>
    <row r="319" spans="2:10">
      <c r="B319" s="326"/>
      <c r="C319" s="331"/>
      <c r="D319" s="326"/>
      <c r="E319" s="326"/>
      <c r="F319" s="326"/>
      <c r="G319" s="326"/>
      <c r="H319" s="326"/>
      <c r="I319" s="326"/>
      <c r="J319" s="326"/>
    </row>
    <row r="320" spans="2:10">
      <c r="B320" s="326"/>
      <c r="C320" s="331"/>
      <c r="D320" s="326"/>
      <c r="E320" s="326"/>
      <c r="F320" s="326"/>
      <c r="G320" s="326"/>
      <c r="H320" s="326"/>
      <c r="I320" s="326"/>
      <c r="J320" s="326"/>
    </row>
    <row r="321" spans="2:10">
      <c r="B321" s="326"/>
      <c r="C321" s="331"/>
      <c r="D321" s="326"/>
      <c r="E321" s="326"/>
      <c r="F321" s="326"/>
      <c r="G321" s="326"/>
      <c r="H321" s="326"/>
      <c r="I321" s="326"/>
      <c r="J321" s="326"/>
    </row>
    <row r="322" spans="2:10">
      <c r="B322" s="326"/>
      <c r="C322" s="331"/>
      <c r="D322" s="326"/>
      <c r="E322" s="326"/>
      <c r="F322" s="326"/>
      <c r="G322" s="326"/>
      <c r="H322" s="326"/>
      <c r="I322" s="326"/>
      <c r="J322" s="326"/>
    </row>
    <row r="323" spans="2:10">
      <c r="B323" s="326"/>
      <c r="C323" s="331"/>
      <c r="D323" s="326"/>
      <c r="E323" s="326"/>
      <c r="F323" s="326"/>
      <c r="G323" s="326"/>
      <c r="H323" s="326"/>
      <c r="I323" s="326"/>
      <c r="J323" s="326"/>
    </row>
    <row r="324" spans="2:10">
      <c r="B324" s="326"/>
      <c r="C324" s="331"/>
      <c r="D324" s="326"/>
      <c r="E324" s="326"/>
      <c r="F324" s="326"/>
      <c r="G324" s="326"/>
      <c r="H324" s="326"/>
      <c r="I324" s="326"/>
      <c r="J324" s="326"/>
    </row>
    <row r="325" spans="2:10">
      <c r="B325" s="326"/>
      <c r="C325" s="331"/>
      <c r="D325" s="326"/>
      <c r="E325" s="326"/>
      <c r="F325" s="326"/>
      <c r="G325" s="326"/>
      <c r="H325" s="326"/>
      <c r="I325" s="326"/>
      <c r="J325" s="326"/>
    </row>
    <row r="326" spans="2:10">
      <c r="B326" s="326"/>
      <c r="C326" s="331"/>
      <c r="D326" s="326"/>
      <c r="E326" s="326"/>
      <c r="F326" s="326"/>
      <c r="G326" s="326"/>
      <c r="H326" s="326"/>
      <c r="I326" s="326"/>
      <c r="J326" s="326"/>
    </row>
    <row r="327" spans="2:10">
      <c r="B327" s="326"/>
      <c r="C327" s="331"/>
      <c r="D327" s="326"/>
      <c r="E327" s="326"/>
      <c r="F327" s="326"/>
      <c r="G327" s="326"/>
      <c r="H327" s="326"/>
      <c r="I327" s="326"/>
      <c r="J327" s="326"/>
    </row>
    <row r="328" spans="2:10">
      <c r="B328" s="326"/>
      <c r="C328" s="331"/>
      <c r="D328" s="326"/>
      <c r="E328" s="326"/>
      <c r="F328" s="326"/>
      <c r="G328" s="326"/>
      <c r="H328" s="326"/>
      <c r="I328" s="326"/>
      <c r="J328" s="326"/>
    </row>
    <row r="329" spans="2:10">
      <c r="B329" s="326"/>
      <c r="C329" s="331"/>
      <c r="D329" s="326"/>
      <c r="E329" s="326"/>
      <c r="F329" s="326"/>
      <c r="G329" s="326"/>
      <c r="H329" s="326"/>
      <c r="I329" s="326"/>
      <c r="J329" s="326"/>
    </row>
    <row r="330" spans="2:10">
      <c r="B330" s="326"/>
      <c r="C330" s="331"/>
      <c r="D330" s="326"/>
      <c r="E330" s="326"/>
      <c r="F330" s="326"/>
      <c r="G330" s="326"/>
      <c r="H330" s="326"/>
      <c r="I330" s="326"/>
      <c r="J330" s="326"/>
    </row>
    <row r="331" spans="2:10">
      <c r="B331" s="326"/>
      <c r="C331" s="331"/>
      <c r="D331" s="326"/>
      <c r="E331" s="326"/>
      <c r="F331" s="326"/>
      <c r="G331" s="326"/>
      <c r="H331" s="326"/>
      <c r="I331" s="326"/>
      <c r="J331" s="326"/>
    </row>
    <row r="332" spans="2:10">
      <c r="B332" s="326"/>
      <c r="C332" s="331"/>
      <c r="D332" s="326"/>
      <c r="E332" s="326"/>
      <c r="F332" s="326"/>
      <c r="G332" s="326"/>
      <c r="H332" s="326"/>
      <c r="I332" s="326"/>
      <c r="J332" s="326"/>
    </row>
    <row r="333" spans="2:10">
      <c r="B333" s="326"/>
      <c r="C333" s="331"/>
      <c r="D333" s="326"/>
      <c r="E333" s="326"/>
      <c r="F333" s="326"/>
      <c r="G333" s="326"/>
      <c r="H333" s="326"/>
      <c r="I333" s="326"/>
      <c r="J333" s="326"/>
    </row>
    <row r="334" spans="2:10">
      <c r="B334" s="326"/>
      <c r="C334" s="331"/>
      <c r="D334" s="326"/>
      <c r="E334" s="326"/>
      <c r="F334" s="326"/>
      <c r="G334" s="326"/>
      <c r="H334" s="326"/>
      <c r="I334" s="326"/>
      <c r="J334" s="326"/>
    </row>
    <row r="335" spans="2:10">
      <c r="B335" s="326"/>
      <c r="C335" s="331"/>
      <c r="D335" s="326"/>
      <c r="E335" s="326"/>
      <c r="F335" s="326"/>
      <c r="G335" s="326"/>
      <c r="H335" s="326"/>
      <c r="I335" s="326"/>
      <c r="J335" s="326"/>
    </row>
    <row r="336" spans="2:10">
      <c r="B336" s="326"/>
      <c r="C336" s="331"/>
      <c r="D336" s="326"/>
      <c r="E336" s="326"/>
      <c r="F336" s="326"/>
      <c r="G336" s="326"/>
      <c r="H336" s="326"/>
      <c r="I336" s="326"/>
      <c r="J336" s="326"/>
    </row>
    <row r="337" spans="2:10">
      <c r="B337" s="326"/>
      <c r="C337" s="331"/>
      <c r="D337" s="326"/>
      <c r="E337" s="326"/>
      <c r="F337" s="326"/>
      <c r="G337" s="326"/>
      <c r="H337" s="326"/>
      <c r="I337" s="326"/>
      <c r="J337" s="326"/>
    </row>
    <row r="338" spans="2:10">
      <c r="B338" s="326"/>
      <c r="C338" s="331"/>
      <c r="D338" s="326"/>
      <c r="E338" s="326"/>
      <c r="F338" s="326"/>
      <c r="G338" s="326"/>
      <c r="H338" s="326"/>
      <c r="I338" s="326"/>
      <c r="J338" s="326"/>
    </row>
    <row r="339" spans="2:10">
      <c r="B339" s="326"/>
      <c r="C339" s="331"/>
      <c r="D339" s="326"/>
      <c r="E339" s="326"/>
      <c r="F339" s="326"/>
      <c r="G339" s="326"/>
      <c r="H339" s="326"/>
      <c r="I339" s="326"/>
      <c r="J339" s="326"/>
    </row>
    <row r="340" spans="2:10">
      <c r="B340" s="326"/>
      <c r="C340" s="331"/>
      <c r="D340" s="326"/>
      <c r="E340" s="326"/>
      <c r="F340" s="326"/>
      <c r="G340" s="326"/>
      <c r="H340" s="326"/>
      <c r="I340" s="326"/>
      <c r="J340" s="326"/>
    </row>
    <row r="341" spans="2:10">
      <c r="B341" s="326"/>
      <c r="C341" s="331"/>
      <c r="D341" s="326"/>
      <c r="E341" s="326"/>
      <c r="F341" s="326"/>
      <c r="G341" s="326"/>
      <c r="H341" s="326"/>
      <c r="I341" s="326"/>
      <c r="J341" s="326"/>
    </row>
    <row r="342" spans="2:10">
      <c r="B342" s="326"/>
      <c r="C342" s="331"/>
      <c r="D342" s="326"/>
      <c r="E342" s="326"/>
      <c r="F342" s="326"/>
      <c r="G342" s="326"/>
      <c r="H342" s="326"/>
      <c r="I342" s="326"/>
      <c r="J342" s="326"/>
    </row>
    <row r="343" spans="2:10">
      <c r="B343" s="326"/>
      <c r="C343" s="331"/>
      <c r="D343" s="326"/>
      <c r="E343" s="326"/>
      <c r="F343" s="326"/>
      <c r="G343" s="326"/>
      <c r="H343" s="326"/>
      <c r="I343" s="326"/>
      <c r="J343" s="326"/>
    </row>
    <row r="344" spans="2:10">
      <c r="B344" s="326"/>
      <c r="C344" s="331"/>
      <c r="D344" s="326"/>
      <c r="E344" s="326"/>
      <c r="F344" s="326"/>
      <c r="G344" s="326"/>
      <c r="H344" s="326"/>
      <c r="I344" s="326"/>
      <c r="J344" s="326"/>
    </row>
    <row r="345" spans="2:10">
      <c r="B345" s="326"/>
      <c r="C345" s="331"/>
      <c r="D345" s="326"/>
      <c r="E345" s="326"/>
      <c r="F345" s="326"/>
      <c r="G345" s="326"/>
      <c r="H345" s="326"/>
      <c r="I345" s="326"/>
      <c r="J345" s="326"/>
    </row>
    <row r="346" spans="2:10">
      <c r="B346" s="326"/>
      <c r="C346" s="331"/>
      <c r="D346" s="326"/>
      <c r="E346" s="326"/>
      <c r="F346" s="326"/>
      <c r="G346" s="326"/>
      <c r="H346" s="326"/>
      <c r="I346" s="326"/>
      <c r="J346" s="326"/>
    </row>
    <row r="347" spans="2:10">
      <c r="B347" s="326"/>
      <c r="C347" s="331"/>
      <c r="D347" s="326"/>
      <c r="E347" s="326"/>
      <c r="F347" s="326"/>
      <c r="G347" s="326"/>
      <c r="H347" s="326"/>
      <c r="I347" s="326"/>
      <c r="J347" s="326"/>
    </row>
    <row r="348" spans="2:10">
      <c r="B348" s="326"/>
      <c r="C348" s="331"/>
      <c r="D348" s="326"/>
      <c r="E348" s="326"/>
      <c r="F348" s="326"/>
      <c r="G348" s="326"/>
      <c r="H348" s="326"/>
      <c r="I348" s="326"/>
      <c r="J348" s="326"/>
    </row>
    <row r="349" spans="2:10">
      <c r="B349" s="326"/>
      <c r="C349" s="331"/>
      <c r="D349" s="326"/>
      <c r="E349" s="326"/>
      <c r="F349" s="326"/>
      <c r="G349" s="326"/>
      <c r="H349" s="326"/>
      <c r="I349" s="326"/>
      <c r="J349" s="326"/>
    </row>
    <row r="350" spans="2:10">
      <c r="B350" s="326"/>
      <c r="C350" s="331"/>
      <c r="D350" s="326"/>
      <c r="E350" s="326"/>
      <c r="F350" s="326"/>
      <c r="G350" s="326"/>
      <c r="H350" s="326"/>
      <c r="I350" s="326"/>
      <c r="J350" s="326"/>
    </row>
    <row r="351" spans="2:10">
      <c r="B351" s="326"/>
      <c r="C351" s="331"/>
      <c r="D351" s="326"/>
      <c r="E351" s="326"/>
      <c r="F351" s="326"/>
      <c r="G351" s="326"/>
      <c r="H351" s="326"/>
      <c r="I351" s="326"/>
      <c r="J351" s="326"/>
    </row>
    <row r="352" spans="2:10">
      <c r="B352" s="326"/>
      <c r="C352" s="331"/>
      <c r="D352" s="326"/>
      <c r="E352" s="326"/>
      <c r="F352" s="326"/>
      <c r="G352" s="326"/>
      <c r="H352" s="326"/>
      <c r="I352" s="326"/>
      <c r="J352" s="326"/>
    </row>
    <row r="353" spans="2:10">
      <c r="B353" s="326"/>
      <c r="C353" s="331"/>
      <c r="D353" s="326"/>
      <c r="E353" s="326"/>
      <c r="F353" s="326"/>
      <c r="G353" s="326"/>
      <c r="H353" s="326"/>
      <c r="I353" s="326"/>
      <c r="J353" s="326"/>
    </row>
    <row r="354" spans="2:10">
      <c r="B354" s="326"/>
      <c r="C354" s="331"/>
      <c r="D354" s="326"/>
      <c r="E354" s="326"/>
      <c r="F354" s="326"/>
      <c r="G354" s="326"/>
      <c r="H354" s="326"/>
      <c r="I354" s="326"/>
      <c r="J354" s="326"/>
    </row>
    <row r="355" spans="2:10">
      <c r="B355" s="326"/>
      <c r="C355" s="331"/>
      <c r="D355" s="326"/>
      <c r="E355" s="326"/>
      <c r="F355" s="326"/>
      <c r="G355" s="326"/>
      <c r="H355" s="326"/>
      <c r="I355" s="326"/>
      <c r="J355" s="326"/>
    </row>
    <row r="356" spans="2:10">
      <c r="B356" s="326"/>
      <c r="C356" s="331"/>
      <c r="D356" s="326"/>
      <c r="E356" s="326"/>
      <c r="F356" s="326"/>
      <c r="G356" s="326"/>
      <c r="H356" s="326"/>
      <c r="I356" s="326"/>
      <c r="J356" s="326"/>
    </row>
    <row r="357" spans="2:10">
      <c r="B357" s="326"/>
      <c r="C357" s="331"/>
      <c r="D357" s="326"/>
      <c r="E357" s="326"/>
      <c r="F357" s="326"/>
      <c r="G357" s="326"/>
      <c r="H357" s="326"/>
      <c r="I357" s="326"/>
      <c r="J357" s="326"/>
    </row>
    <row r="358" spans="2:10">
      <c r="B358" s="326"/>
      <c r="C358" s="331"/>
      <c r="D358" s="326"/>
      <c r="E358" s="326"/>
      <c r="F358" s="326"/>
      <c r="G358" s="326"/>
      <c r="H358" s="326"/>
      <c r="I358" s="326"/>
      <c r="J358" s="326"/>
    </row>
    <row r="359" spans="2:10">
      <c r="B359" s="326"/>
      <c r="C359" s="331"/>
      <c r="D359" s="326"/>
      <c r="E359" s="326"/>
      <c r="F359" s="326"/>
      <c r="G359" s="326"/>
      <c r="H359" s="326"/>
      <c r="I359" s="326"/>
      <c r="J359" s="326"/>
    </row>
    <row r="360" spans="2:10">
      <c r="B360" s="326"/>
      <c r="C360" s="331"/>
      <c r="D360" s="326"/>
      <c r="E360" s="326"/>
      <c r="F360" s="326"/>
      <c r="G360" s="326"/>
      <c r="H360" s="326"/>
      <c r="I360" s="326"/>
      <c r="J360" s="326"/>
    </row>
  </sheetData>
  <mergeCells count="16">
    <mergeCell ref="J82:J83"/>
    <mergeCell ref="J85:J86"/>
    <mergeCell ref="J105:J106"/>
    <mergeCell ref="J179:J180"/>
    <mergeCell ref="J261:J263"/>
    <mergeCell ref="J258:J260"/>
    <mergeCell ref="J231:J234"/>
    <mergeCell ref="J235:J236"/>
    <mergeCell ref="J272:J274"/>
    <mergeCell ref="J264:J266"/>
    <mergeCell ref="J184:J185"/>
    <mergeCell ref="J95:J97"/>
    <mergeCell ref="J119:J120"/>
    <mergeCell ref="J269:J271"/>
    <mergeCell ref="J160:J167"/>
    <mergeCell ref="J168:J169"/>
  </mergeCells>
  <pageMargins left="0.7" right="0.7" top="0.75" bottom="0.75" header="0.3" footer="0.3"/>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zoomScale="104" zoomScaleNormal="104" workbookViewId="0">
      <pane xSplit="5" ySplit="3" topLeftCell="F48" activePane="bottomRight" state="frozen"/>
      <selection pane="topRight" activeCell="F1" sqref="F1"/>
      <selection pane="bottomLeft" activeCell="A4" sqref="A4"/>
      <selection pane="bottomRight" activeCell="I60" sqref="I60"/>
    </sheetView>
  </sheetViews>
  <sheetFormatPr defaultRowHeight="10.5"/>
  <cols>
    <col min="1" max="1" width="4.54296875" style="1" customWidth="1"/>
    <col min="2" max="2" width="20.54296875" style="1" bestFit="1" customWidth="1"/>
    <col min="3" max="3" width="36.7265625" style="1" customWidth="1"/>
    <col min="4" max="4" width="4" style="1" customWidth="1"/>
    <col min="5" max="5" width="4.81640625" style="1" customWidth="1"/>
    <col min="6" max="6" width="8.7265625" style="1" customWidth="1"/>
    <col min="7" max="7" width="12.7265625" style="1" customWidth="1"/>
    <col min="8" max="8" width="9.1796875" style="4"/>
    <col min="9" max="9" width="10" style="3" bestFit="1" customWidth="1"/>
    <col min="10" max="245" width="9.1796875" style="1"/>
    <col min="246" max="246" width="8" style="1" bestFit="1" customWidth="1"/>
    <col min="247" max="247" width="24.54296875" style="1" bestFit="1" customWidth="1"/>
    <col min="248" max="248" width="98.7265625" style="1" customWidth="1"/>
    <col min="249" max="251" width="9.1796875" style="1"/>
    <col min="252" max="252" width="16.26953125" style="1" customWidth="1"/>
    <col min="253" max="501" width="9.1796875" style="1"/>
    <col min="502" max="502" width="8" style="1" bestFit="1" customWidth="1"/>
    <col min="503" max="503" width="24.54296875" style="1" bestFit="1" customWidth="1"/>
    <col min="504" max="504" width="98.7265625" style="1" customWidth="1"/>
    <col min="505" max="507" width="9.1796875" style="1"/>
    <col min="508" max="508" width="16.26953125" style="1" customWidth="1"/>
    <col min="509" max="757" width="9.1796875" style="1"/>
    <col min="758" max="758" width="8" style="1" bestFit="1" customWidth="1"/>
    <col min="759" max="759" width="24.54296875" style="1" bestFit="1" customWidth="1"/>
    <col min="760" max="760" width="98.7265625" style="1" customWidth="1"/>
    <col min="761" max="763" width="9.1796875" style="1"/>
    <col min="764" max="764" width="16.26953125" style="1" customWidth="1"/>
    <col min="765" max="1013" width="9.1796875" style="1"/>
    <col min="1014" max="1014" width="8" style="1" bestFit="1" customWidth="1"/>
    <col min="1015" max="1015" width="24.54296875" style="1" bestFit="1" customWidth="1"/>
    <col min="1016" max="1016" width="98.7265625" style="1" customWidth="1"/>
    <col min="1017" max="1019" width="9.1796875" style="1"/>
    <col min="1020" max="1020" width="16.26953125" style="1" customWidth="1"/>
    <col min="1021" max="1269" width="9.1796875" style="1"/>
    <col min="1270" max="1270" width="8" style="1" bestFit="1" customWidth="1"/>
    <col min="1271" max="1271" width="24.54296875" style="1" bestFit="1" customWidth="1"/>
    <col min="1272" max="1272" width="98.7265625" style="1" customWidth="1"/>
    <col min="1273" max="1275" width="9.1796875" style="1"/>
    <col min="1276" max="1276" width="16.26953125" style="1" customWidth="1"/>
    <col min="1277" max="1525" width="9.1796875" style="1"/>
    <col min="1526" max="1526" width="8" style="1" bestFit="1" customWidth="1"/>
    <col min="1527" max="1527" width="24.54296875" style="1" bestFit="1" customWidth="1"/>
    <col min="1528" max="1528" width="98.7265625" style="1" customWidth="1"/>
    <col min="1529" max="1531" width="9.1796875" style="1"/>
    <col min="1532" max="1532" width="16.26953125" style="1" customWidth="1"/>
    <col min="1533" max="1781" width="9.1796875" style="1"/>
    <col min="1782" max="1782" width="8" style="1" bestFit="1" customWidth="1"/>
    <col min="1783" max="1783" width="24.54296875" style="1" bestFit="1" customWidth="1"/>
    <col min="1784" max="1784" width="98.7265625" style="1" customWidth="1"/>
    <col min="1785" max="1787" width="9.1796875" style="1"/>
    <col min="1788" max="1788" width="16.26953125" style="1" customWidth="1"/>
    <col min="1789" max="2037" width="9.1796875" style="1"/>
    <col min="2038" max="2038" width="8" style="1" bestFit="1" customWidth="1"/>
    <col min="2039" max="2039" width="24.54296875" style="1" bestFit="1" customWidth="1"/>
    <col min="2040" max="2040" width="98.7265625" style="1" customWidth="1"/>
    <col min="2041" max="2043" width="9.1796875" style="1"/>
    <col min="2044" max="2044" width="16.26953125" style="1" customWidth="1"/>
    <col min="2045" max="2293" width="9.1796875" style="1"/>
    <col min="2294" max="2294" width="8" style="1" bestFit="1" customWidth="1"/>
    <col min="2295" max="2295" width="24.54296875" style="1" bestFit="1" customWidth="1"/>
    <col min="2296" max="2296" width="98.7265625" style="1" customWidth="1"/>
    <col min="2297" max="2299" width="9.1796875" style="1"/>
    <col min="2300" max="2300" width="16.26953125" style="1" customWidth="1"/>
    <col min="2301" max="2549" width="9.1796875" style="1"/>
    <col min="2550" max="2550" width="8" style="1" bestFit="1" customWidth="1"/>
    <col min="2551" max="2551" width="24.54296875" style="1" bestFit="1" customWidth="1"/>
    <col min="2552" max="2552" width="98.7265625" style="1" customWidth="1"/>
    <col min="2553" max="2555" width="9.1796875" style="1"/>
    <col min="2556" max="2556" width="16.26953125" style="1" customWidth="1"/>
    <col min="2557" max="2805" width="9.1796875" style="1"/>
    <col min="2806" max="2806" width="8" style="1" bestFit="1" customWidth="1"/>
    <col min="2807" max="2807" width="24.54296875" style="1" bestFit="1" customWidth="1"/>
    <col min="2808" max="2808" width="98.7265625" style="1" customWidth="1"/>
    <col min="2809" max="2811" width="9.1796875" style="1"/>
    <col min="2812" max="2812" width="16.26953125" style="1" customWidth="1"/>
    <col min="2813" max="3061" width="9.1796875" style="1"/>
    <col min="3062" max="3062" width="8" style="1" bestFit="1" customWidth="1"/>
    <col min="3063" max="3063" width="24.54296875" style="1" bestFit="1" customWidth="1"/>
    <col min="3064" max="3064" width="98.7265625" style="1" customWidth="1"/>
    <col min="3065" max="3067" width="9.1796875" style="1"/>
    <col min="3068" max="3068" width="16.26953125" style="1" customWidth="1"/>
    <col min="3069" max="3317" width="9.1796875" style="1"/>
    <col min="3318" max="3318" width="8" style="1" bestFit="1" customWidth="1"/>
    <col min="3319" max="3319" width="24.54296875" style="1" bestFit="1" customWidth="1"/>
    <col min="3320" max="3320" width="98.7265625" style="1" customWidth="1"/>
    <col min="3321" max="3323" width="9.1796875" style="1"/>
    <col min="3324" max="3324" width="16.26953125" style="1" customWidth="1"/>
    <col min="3325" max="3573" width="9.1796875" style="1"/>
    <col min="3574" max="3574" width="8" style="1" bestFit="1" customWidth="1"/>
    <col min="3575" max="3575" width="24.54296875" style="1" bestFit="1" customWidth="1"/>
    <col min="3576" max="3576" width="98.7265625" style="1" customWidth="1"/>
    <col min="3577" max="3579" width="9.1796875" style="1"/>
    <col min="3580" max="3580" width="16.26953125" style="1" customWidth="1"/>
    <col min="3581" max="3829" width="9.1796875" style="1"/>
    <col min="3830" max="3830" width="8" style="1" bestFit="1" customWidth="1"/>
    <col min="3831" max="3831" width="24.54296875" style="1" bestFit="1" customWidth="1"/>
    <col min="3832" max="3832" width="98.7265625" style="1" customWidth="1"/>
    <col min="3833" max="3835" width="9.1796875" style="1"/>
    <col min="3836" max="3836" width="16.26953125" style="1" customWidth="1"/>
    <col min="3837" max="4085" width="9.1796875" style="1"/>
    <col min="4086" max="4086" width="8" style="1" bestFit="1" customWidth="1"/>
    <col min="4087" max="4087" width="24.54296875" style="1" bestFit="1" customWidth="1"/>
    <col min="4088" max="4088" width="98.7265625" style="1" customWidth="1"/>
    <col min="4089" max="4091" width="9.1796875" style="1"/>
    <col min="4092" max="4092" width="16.26953125" style="1" customWidth="1"/>
    <col min="4093" max="4341" width="9.1796875" style="1"/>
    <col min="4342" max="4342" width="8" style="1" bestFit="1" customWidth="1"/>
    <col min="4343" max="4343" width="24.54296875" style="1" bestFit="1" customWidth="1"/>
    <col min="4344" max="4344" width="98.7265625" style="1" customWidth="1"/>
    <col min="4345" max="4347" width="9.1796875" style="1"/>
    <col min="4348" max="4348" width="16.26953125" style="1" customWidth="1"/>
    <col min="4349" max="4597" width="9.1796875" style="1"/>
    <col min="4598" max="4598" width="8" style="1" bestFit="1" customWidth="1"/>
    <col min="4599" max="4599" width="24.54296875" style="1" bestFit="1" customWidth="1"/>
    <col min="4600" max="4600" width="98.7265625" style="1" customWidth="1"/>
    <col min="4601" max="4603" width="9.1796875" style="1"/>
    <col min="4604" max="4604" width="16.26953125" style="1" customWidth="1"/>
    <col min="4605" max="4853" width="9.1796875" style="1"/>
    <col min="4854" max="4854" width="8" style="1" bestFit="1" customWidth="1"/>
    <col min="4855" max="4855" width="24.54296875" style="1" bestFit="1" customWidth="1"/>
    <col min="4856" max="4856" width="98.7265625" style="1" customWidth="1"/>
    <col min="4857" max="4859" width="9.1796875" style="1"/>
    <col min="4860" max="4860" width="16.26953125" style="1" customWidth="1"/>
    <col min="4861" max="5109" width="9.1796875" style="1"/>
    <col min="5110" max="5110" width="8" style="1" bestFit="1" customWidth="1"/>
    <col min="5111" max="5111" width="24.54296875" style="1" bestFit="1" customWidth="1"/>
    <col min="5112" max="5112" width="98.7265625" style="1" customWidth="1"/>
    <col min="5113" max="5115" width="9.1796875" style="1"/>
    <col min="5116" max="5116" width="16.26953125" style="1" customWidth="1"/>
    <col min="5117" max="5365" width="9.1796875" style="1"/>
    <col min="5366" max="5366" width="8" style="1" bestFit="1" customWidth="1"/>
    <col min="5367" max="5367" width="24.54296875" style="1" bestFit="1" customWidth="1"/>
    <col min="5368" max="5368" width="98.7265625" style="1" customWidth="1"/>
    <col min="5369" max="5371" width="9.1796875" style="1"/>
    <col min="5372" max="5372" width="16.26953125" style="1" customWidth="1"/>
    <col min="5373" max="5621" width="9.1796875" style="1"/>
    <col min="5622" max="5622" width="8" style="1" bestFit="1" customWidth="1"/>
    <col min="5623" max="5623" width="24.54296875" style="1" bestFit="1" customWidth="1"/>
    <col min="5624" max="5624" width="98.7265625" style="1" customWidth="1"/>
    <col min="5625" max="5627" width="9.1796875" style="1"/>
    <col min="5628" max="5628" width="16.26953125" style="1" customWidth="1"/>
    <col min="5629" max="5877" width="9.1796875" style="1"/>
    <col min="5878" max="5878" width="8" style="1" bestFit="1" customWidth="1"/>
    <col min="5879" max="5879" width="24.54296875" style="1" bestFit="1" customWidth="1"/>
    <col min="5880" max="5880" width="98.7265625" style="1" customWidth="1"/>
    <col min="5881" max="5883" width="9.1796875" style="1"/>
    <col min="5884" max="5884" width="16.26953125" style="1" customWidth="1"/>
    <col min="5885" max="6133" width="9.1796875" style="1"/>
    <col min="6134" max="6134" width="8" style="1" bestFit="1" customWidth="1"/>
    <col min="6135" max="6135" width="24.54296875" style="1" bestFit="1" customWidth="1"/>
    <col min="6136" max="6136" width="98.7265625" style="1" customWidth="1"/>
    <col min="6137" max="6139" width="9.1796875" style="1"/>
    <col min="6140" max="6140" width="16.26953125" style="1" customWidth="1"/>
    <col min="6141" max="6389" width="9.1796875" style="1"/>
    <col min="6390" max="6390" width="8" style="1" bestFit="1" customWidth="1"/>
    <col min="6391" max="6391" width="24.54296875" style="1" bestFit="1" customWidth="1"/>
    <col min="6392" max="6392" width="98.7265625" style="1" customWidth="1"/>
    <col min="6393" max="6395" width="9.1796875" style="1"/>
    <col min="6396" max="6396" width="16.26953125" style="1" customWidth="1"/>
    <col min="6397" max="6645" width="9.1796875" style="1"/>
    <col min="6646" max="6646" width="8" style="1" bestFit="1" customWidth="1"/>
    <col min="6647" max="6647" width="24.54296875" style="1" bestFit="1" customWidth="1"/>
    <col min="6648" max="6648" width="98.7265625" style="1" customWidth="1"/>
    <col min="6649" max="6651" width="9.1796875" style="1"/>
    <col min="6652" max="6652" width="16.26953125" style="1" customWidth="1"/>
    <col min="6653" max="6901" width="9.1796875" style="1"/>
    <col min="6902" max="6902" width="8" style="1" bestFit="1" customWidth="1"/>
    <col min="6903" max="6903" width="24.54296875" style="1" bestFit="1" customWidth="1"/>
    <col min="6904" max="6904" width="98.7265625" style="1" customWidth="1"/>
    <col min="6905" max="6907" width="9.1796875" style="1"/>
    <col min="6908" max="6908" width="16.26953125" style="1" customWidth="1"/>
    <col min="6909" max="7157" width="9.1796875" style="1"/>
    <col min="7158" max="7158" width="8" style="1" bestFit="1" customWidth="1"/>
    <col min="7159" max="7159" width="24.54296875" style="1" bestFit="1" customWidth="1"/>
    <col min="7160" max="7160" width="98.7265625" style="1" customWidth="1"/>
    <col min="7161" max="7163" width="9.1796875" style="1"/>
    <col min="7164" max="7164" width="16.26953125" style="1" customWidth="1"/>
    <col min="7165" max="7413" width="9.1796875" style="1"/>
    <col min="7414" max="7414" width="8" style="1" bestFit="1" customWidth="1"/>
    <col min="7415" max="7415" width="24.54296875" style="1" bestFit="1" customWidth="1"/>
    <col min="7416" max="7416" width="98.7265625" style="1" customWidth="1"/>
    <col min="7417" max="7419" width="9.1796875" style="1"/>
    <col min="7420" max="7420" width="16.26953125" style="1" customWidth="1"/>
    <col min="7421" max="7669" width="9.1796875" style="1"/>
    <col min="7670" max="7670" width="8" style="1" bestFit="1" customWidth="1"/>
    <col min="7671" max="7671" width="24.54296875" style="1" bestFit="1" customWidth="1"/>
    <col min="7672" max="7672" width="98.7265625" style="1" customWidth="1"/>
    <col min="7673" max="7675" width="9.1796875" style="1"/>
    <col min="7676" max="7676" width="16.26953125" style="1" customWidth="1"/>
    <col min="7677" max="7925" width="9.1796875" style="1"/>
    <col min="7926" max="7926" width="8" style="1" bestFit="1" customWidth="1"/>
    <col min="7927" max="7927" width="24.54296875" style="1" bestFit="1" customWidth="1"/>
    <col min="7928" max="7928" width="98.7265625" style="1" customWidth="1"/>
    <col min="7929" max="7931" width="9.1796875" style="1"/>
    <col min="7932" max="7932" width="16.26953125" style="1" customWidth="1"/>
    <col min="7933" max="8181" width="9.1796875" style="1"/>
    <col min="8182" max="8182" width="8" style="1" bestFit="1" customWidth="1"/>
    <col min="8183" max="8183" width="24.54296875" style="1" bestFit="1" customWidth="1"/>
    <col min="8184" max="8184" width="98.7265625" style="1" customWidth="1"/>
    <col min="8185" max="8187" width="9.1796875" style="1"/>
    <col min="8188" max="8188" width="16.26953125" style="1" customWidth="1"/>
    <col min="8189" max="8437" width="9.1796875" style="1"/>
    <col min="8438" max="8438" width="8" style="1" bestFit="1" customWidth="1"/>
    <col min="8439" max="8439" width="24.54296875" style="1" bestFit="1" customWidth="1"/>
    <col min="8440" max="8440" width="98.7265625" style="1" customWidth="1"/>
    <col min="8441" max="8443" width="9.1796875" style="1"/>
    <col min="8444" max="8444" width="16.26953125" style="1" customWidth="1"/>
    <col min="8445" max="8693" width="9.1796875" style="1"/>
    <col min="8694" max="8694" width="8" style="1" bestFit="1" customWidth="1"/>
    <col min="8695" max="8695" width="24.54296875" style="1" bestFit="1" customWidth="1"/>
    <col min="8696" max="8696" width="98.7265625" style="1" customWidth="1"/>
    <col min="8697" max="8699" width="9.1796875" style="1"/>
    <col min="8700" max="8700" width="16.26953125" style="1" customWidth="1"/>
    <col min="8701" max="8949" width="9.1796875" style="1"/>
    <col min="8950" max="8950" width="8" style="1" bestFit="1" customWidth="1"/>
    <col min="8951" max="8951" width="24.54296875" style="1" bestFit="1" customWidth="1"/>
    <col min="8952" max="8952" width="98.7265625" style="1" customWidth="1"/>
    <col min="8953" max="8955" width="9.1796875" style="1"/>
    <col min="8956" max="8956" width="16.26953125" style="1" customWidth="1"/>
    <col min="8957" max="9205" width="9.1796875" style="1"/>
    <col min="9206" max="9206" width="8" style="1" bestFit="1" customWidth="1"/>
    <col min="9207" max="9207" width="24.54296875" style="1" bestFit="1" customWidth="1"/>
    <col min="9208" max="9208" width="98.7265625" style="1" customWidth="1"/>
    <col min="9209" max="9211" width="9.1796875" style="1"/>
    <col min="9212" max="9212" width="16.26953125" style="1" customWidth="1"/>
    <col min="9213" max="9461" width="9.1796875" style="1"/>
    <col min="9462" max="9462" width="8" style="1" bestFit="1" customWidth="1"/>
    <col min="9463" max="9463" width="24.54296875" style="1" bestFit="1" customWidth="1"/>
    <col min="9464" max="9464" width="98.7265625" style="1" customWidth="1"/>
    <col min="9465" max="9467" width="9.1796875" style="1"/>
    <col min="9468" max="9468" width="16.26953125" style="1" customWidth="1"/>
    <col min="9469" max="9717" width="9.1796875" style="1"/>
    <col min="9718" max="9718" width="8" style="1" bestFit="1" customWidth="1"/>
    <col min="9719" max="9719" width="24.54296875" style="1" bestFit="1" customWidth="1"/>
    <col min="9720" max="9720" width="98.7265625" style="1" customWidth="1"/>
    <col min="9721" max="9723" width="9.1796875" style="1"/>
    <col min="9724" max="9724" width="16.26953125" style="1" customWidth="1"/>
    <col min="9725" max="9973" width="9.1796875" style="1"/>
    <col min="9974" max="9974" width="8" style="1" bestFit="1" customWidth="1"/>
    <col min="9975" max="9975" width="24.54296875" style="1" bestFit="1" customWidth="1"/>
    <col min="9976" max="9976" width="98.7265625" style="1" customWidth="1"/>
    <col min="9977" max="9979" width="9.1796875" style="1"/>
    <col min="9980" max="9980" width="16.26953125" style="1" customWidth="1"/>
    <col min="9981" max="10229" width="9.1796875" style="1"/>
    <col min="10230" max="10230" width="8" style="1" bestFit="1" customWidth="1"/>
    <col min="10231" max="10231" width="24.54296875" style="1" bestFit="1" customWidth="1"/>
    <col min="10232" max="10232" width="98.7265625" style="1" customWidth="1"/>
    <col min="10233" max="10235" width="9.1796875" style="1"/>
    <col min="10236" max="10236" width="16.26953125" style="1" customWidth="1"/>
    <col min="10237" max="10485" width="9.1796875" style="1"/>
    <col min="10486" max="10486" width="8" style="1" bestFit="1" customWidth="1"/>
    <col min="10487" max="10487" width="24.54296875" style="1" bestFit="1" customWidth="1"/>
    <col min="10488" max="10488" width="98.7265625" style="1" customWidth="1"/>
    <col min="10489" max="10491" width="9.1796875" style="1"/>
    <col min="10492" max="10492" width="16.26953125" style="1" customWidth="1"/>
    <col min="10493" max="10741" width="9.1796875" style="1"/>
    <col min="10742" max="10742" width="8" style="1" bestFit="1" customWidth="1"/>
    <col min="10743" max="10743" width="24.54296875" style="1" bestFit="1" customWidth="1"/>
    <col min="10744" max="10744" width="98.7265625" style="1" customWidth="1"/>
    <col min="10745" max="10747" width="9.1796875" style="1"/>
    <col min="10748" max="10748" width="16.26953125" style="1" customWidth="1"/>
    <col min="10749" max="10997" width="9.1796875" style="1"/>
    <col min="10998" max="10998" width="8" style="1" bestFit="1" customWidth="1"/>
    <col min="10999" max="10999" width="24.54296875" style="1" bestFit="1" customWidth="1"/>
    <col min="11000" max="11000" width="98.7265625" style="1" customWidth="1"/>
    <col min="11001" max="11003" width="9.1796875" style="1"/>
    <col min="11004" max="11004" width="16.26953125" style="1" customWidth="1"/>
    <col min="11005" max="11253" width="9.1796875" style="1"/>
    <col min="11254" max="11254" width="8" style="1" bestFit="1" customWidth="1"/>
    <col min="11255" max="11255" width="24.54296875" style="1" bestFit="1" customWidth="1"/>
    <col min="11256" max="11256" width="98.7265625" style="1" customWidth="1"/>
    <col min="11257" max="11259" width="9.1796875" style="1"/>
    <col min="11260" max="11260" width="16.26953125" style="1" customWidth="1"/>
    <col min="11261" max="11509" width="9.1796875" style="1"/>
    <col min="11510" max="11510" width="8" style="1" bestFit="1" customWidth="1"/>
    <col min="11511" max="11511" width="24.54296875" style="1" bestFit="1" customWidth="1"/>
    <col min="11512" max="11512" width="98.7265625" style="1" customWidth="1"/>
    <col min="11513" max="11515" width="9.1796875" style="1"/>
    <col min="11516" max="11516" width="16.26953125" style="1" customWidth="1"/>
    <col min="11517" max="11765" width="9.1796875" style="1"/>
    <col min="11766" max="11766" width="8" style="1" bestFit="1" customWidth="1"/>
    <col min="11767" max="11767" width="24.54296875" style="1" bestFit="1" customWidth="1"/>
    <col min="11768" max="11768" width="98.7265625" style="1" customWidth="1"/>
    <col min="11769" max="11771" width="9.1796875" style="1"/>
    <col min="11772" max="11772" width="16.26953125" style="1" customWidth="1"/>
    <col min="11773" max="12021" width="9.1796875" style="1"/>
    <col min="12022" max="12022" width="8" style="1" bestFit="1" customWidth="1"/>
    <col min="12023" max="12023" width="24.54296875" style="1" bestFit="1" customWidth="1"/>
    <col min="12024" max="12024" width="98.7265625" style="1" customWidth="1"/>
    <col min="12025" max="12027" width="9.1796875" style="1"/>
    <col min="12028" max="12028" width="16.26953125" style="1" customWidth="1"/>
    <col min="12029" max="12277" width="9.1796875" style="1"/>
    <col min="12278" max="12278" width="8" style="1" bestFit="1" customWidth="1"/>
    <col min="12279" max="12279" width="24.54296875" style="1" bestFit="1" customWidth="1"/>
    <col min="12280" max="12280" width="98.7265625" style="1" customWidth="1"/>
    <col min="12281" max="12283" width="9.1796875" style="1"/>
    <col min="12284" max="12284" width="16.26953125" style="1" customWidth="1"/>
    <col min="12285" max="12533" width="9.1796875" style="1"/>
    <col min="12534" max="12534" width="8" style="1" bestFit="1" customWidth="1"/>
    <col min="12535" max="12535" width="24.54296875" style="1" bestFit="1" customWidth="1"/>
    <col min="12536" max="12536" width="98.7265625" style="1" customWidth="1"/>
    <col min="12537" max="12539" width="9.1796875" style="1"/>
    <col min="12540" max="12540" width="16.26953125" style="1" customWidth="1"/>
    <col min="12541" max="12789" width="9.1796875" style="1"/>
    <col min="12790" max="12790" width="8" style="1" bestFit="1" customWidth="1"/>
    <col min="12791" max="12791" width="24.54296875" style="1" bestFit="1" customWidth="1"/>
    <col min="12792" max="12792" width="98.7265625" style="1" customWidth="1"/>
    <col min="12793" max="12795" width="9.1796875" style="1"/>
    <col min="12796" max="12796" width="16.26953125" style="1" customWidth="1"/>
    <col min="12797" max="13045" width="9.1796875" style="1"/>
    <col min="13046" max="13046" width="8" style="1" bestFit="1" customWidth="1"/>
    <col min="13047" max="13047" width="24.54296875" style="1" bestFit="1" customWidth="1"/>
    <col min="13048" max="13048" width="98.7265625" style="1" customWidth="1"/>
    <col min="13049" max="13051" width="9.1796875" style="1"/>
    <col min="13052" max="13052" width="16.26953125" style="1" customWidth="1"/>
    <col min="13053" max="13301" width="9.1796875" style="1"/>
    <col min="13302" max="13302" width="8" style="1" bestFit="1" customWidth="1"/>
    <col min="13303" max="13303" width="24.54296875" style="1" bestFit="1" customWidth="1"/>
    <col min="13304" max="13304" width="98.7265625" style="1" customWidth="1"/>
    <col min="13305" max="13307" width="9.1796875" style="1"/>
    <col min="13308" max="13308" width="16.26953125" style="1" customWidth="1"/>
    <col min="13309" max="13557" width="9.1796875" style="1"/>
    <col min="13558" max="13558" width="8" style="1" bestFit="1" customWidth="1"/>
    <col min="13559" max="13559" width="24.54296875" style="1" bestFit="1" customWidth="1"/>
    <col min="13560" max="13560" width="98.7265625" style="1" customWidth="1"/>
    <col min="13561" max="13563" width="9.1796875" style="1"/>
    <col min="13564" max="13564" width="16.26953125" style="1" customWidth="1"/>
    <col min="13565" max="13813" width="9.1796875" style="1"/>
    <col min="13814" max="13814" width="8" style="1" bestFit="1" customWidth="1"/>
    <col min="13815" max="13815" width="24.54296875" style="1" bestFit="1" customWidth="1"/>
    <col min="13816" max="13816" width="98.7265625" style="1" customWidth="1"/>
    <col min="13817" max="13819" width="9.1796875" style="1"/>
    <col min="13820" max="13820" width="16.26953125" style="1" customWidth="1"/>
    <col min="13821" max="14069" width="9.1796875" style="1"/>
    <col min="14070" max="14070" width="8" style="1" bestFit="1" customWidth="1"/>
    <col min="14071" max="14071" width="24.54296875" style="1" bestFit="1" customWidth="1"/>
    <col min="14072" max="14072" width="98.7265625" style="1" customWidth="1"/>
    <col min="14073" max="14075" width="9.1796875" style="1"/>
    <col min="14076" max="14076" width="16.26953125" style="1" customWidth="1"/>
    <col min="14077" max="14325" width="9.1796875" style="1"/>
    <col min="14326" max="14326" width="8" style="1" bestFit="1" customWidth="1"/>
    <col min="14327" max="14327" width="24.54296875" style="1" bestFit="1" customWidth="1"/>
    <col min="14328" max="14328" width="98.7265625" style="1" customWidth="1"/>
    <col min="14329" max="14331" width="9.1796875" style="1"/>
    <col min="14332" max="14332" width="16.26953125" style="1" customWidth="1"/>
    <col min="14333" max="14581" width="9.1796875" style="1"/>
    <col min="14582" max="14582" width="8" style="1" bestFit="1" customWidth="1"/>
    <col min="14583" max="14583" width="24.54296875" style="1" bestFit="1" customWidth="1"/>
    <col min="14584" max="14584" width="98.7265625" style="1" customWidth="1"/>
    <col min="14585" max="14587" width="9.1796875" style="1"/>
    <col min="14588" max="14588" width="16.26953125" style="1" customWidth="1"/>
    <col min="14589" max="14837" width="9.1796875" style="1"/>
    <col min="14838" max="14838" width="8" style="1" bestFit="1" customWidth="1"/>
    <col min="14839" max="14839" width="24.54296875" style="1" bestFit="1" customWidth="1"/>
    <col min="14840" max="14840" width="98.7265625" style="1" customWidth="1"/>
    <col min="14841" max="14843" width="9.1796875" style="1"/>
    <col min="14844" max="14844" width="16.26953125" style="1" customWidth="1"/>
    <col min="14845" max="15093" width="9.1796875" style="1"/>
    <col min="15094" max="15094" width="8" style="1" bestFit="1" customWidth="1"/>
    <col min="15095" max="15095" width="24.54296875" style="1" bestFit="1" customWidth="1"/>
    <col min="15096" max="15096" width="98.7265625" style="1" customWidth="1"/>
    <col min="15097" max="15099" width="9.1796875" style="1"/>
    <col min="15100" max="15100" width="16.26953125" style="1" customWidth="1"/>
    <col min="15101" max="15349" width="9.1796875" style="1"/>
    <col min="15350" max="15350" width="8" style="1" bestFit="1" customWidth="1"/>
    <col min="15351" max="15351" width="24.54296875" style="1" bestFit="1" customWidth="1"/>
    <col min="15352" max="15352" width="98.7265625" style="1" customWidth="1"/>
    <col min="15353" max="15355" width="9.1796875" style="1"/>
    <col min="15356" max="15356" width="16.26953125" style="1" customWidth="1"/>
    <col min="15357" max="15605" width="9.1796875" style="1"/>
    <col min="15606" max="15606" width="8" style="1" bestFit="1" customWidth="1"/>
    <col min="15607" max="15607" width="24.54296875" style="1" bestFit="1" customWidth="1"/>
    <col min="15608" max="15608" width="98.7265625" style="1" customWidth="1"/>
    <col min="15609" max="15611" width="9.1796875" style="1"/>
    <col min="15612" max="15612" width="16.26953125" style="1" customWidth="1"/>
    <col min="15613" max="15861" width="9.1796875" style="1"/>
    <col min="15862" max="15862" width="8" style="1" bestFit="1" customWidth="1"/>
    <col min="15863" max="15863" width="24.54296875" style="1" bestFit="1" customWidth="1"/>
    <col min="15864" max="15864" width="98.7265625" style="1" customWidth="1"/>
    <col min="15865" max="15867" width="9.1796875" style="1"/>
    <col min="15868" max="15868" width="16.26953125" style="1" customWidth="1"/>
    <col min="15869" max="16117" width="9.1796875" style="1"/>
    <col min="16118" max="16118" width="8" style="1" bestFit="1" customWidth="1"/>
    <col min="16119" max="16119" width="24.54296875" style="1" bestFit="1" customWidth="1"/>
    <col min="16120" max="16120" width="98.7265625" style="1" customWidth="1"/>
    <col min="16121" max="16123" width="9.1796875" style="1"/>
    <col min="16124" max="16124" width="16.26953125" style="1" customWidth="1"/>
    <col min="16125" max="16382" width="9.1796875" style="1"/>
    <col min="16383" max="16384" width="9.1796875" style="1" customWidth="1"/>
  </cols>
  <sheetData>
    <row r="1" spans="1:19" ht="23.25" customHeight="1">
      <c r="A1" s="392" t="s">
        <v>120</v>
      </c>
      <c r="B1" s="392"/>
      <c r="C1" s="392"/>
      <c r="D1" s="392"/>
      <c r="E1" s="392"/>
      <c r="F1" s="393" t="s">
        <v>601</v>
      </c>
      <c r="G1" s="394"/>
      <c r="H1" s="395" t="s">
        <v>654</v>
      </c>
      <c r="I1" s="395"/>
    </row>
    <row r="2" spans="1:19" ht="21">
      <c r="A2" s="71" t="s">
        <v>121</v>
      </c>
      <c r="B2" s="72" t="s">
        <v>122</v>
      </c>
      <c r="C2" s="73" t="s">
        <v>123</v>
      </c>
      <c r="D2" s="73" t="s">
        <v>32</v>
      </c>
      <c r="E2" s="73" t="s">
        <v>33</v>
      </c>
      <c r="F2" s="73" t="s">
        <v>34</v>
      </c>
      <c r="G2" s="286" t="s">
        <v>3</v>
      </c>
      <c r="H2" s="291" t="s">
        <v>744</v>
      </c>
      <c r="I2" s="291" t="s">
        <v>3</v>
      </c>
      <c r="J2" s="1" t="s">
        <v>35</v>
      </c>
      <c r="K2" s="1" t="s">
        <v>35</v>
      </c>
      <c r="L2" s="1" t="s">
        <v>35</v>
      </c>
      <c r="M2" s="1" t="s">
        <v>35</v>
      </c>
      <c r="N2" s="1" t="s">
        <v>35</v>
      </c>
      <c r="O2" s="1" t="s">
        <v>35</v>
      </c>
      <c r="P2" s="1" t="s">
        <v>35</v>
      </c>
      <c r="Q2" s="1" t="s">
        <v>35</v>
      </c>
      <c r="R2" s="1" t="s">
        <v>35</v>
      </c>
      <c r="S2" s="1" t="s">
        <v>35</v>
      </c>
    </row>
    <row r="3" spans="1:19">
      <c r="A3" s="74"/>
      <c r="B3" s="74"/>
      <c r="C3" s="74"/>
      <c r="D3" s="74"/>
      <c r="E3" s="74"/>
      <c r="F3" s="74"/>
      <c r="G3" s="287"/>
      <c r="H3" s="218"/>
      <c r="I3" s="344"/>
    </row>
    <row r="4" spans="1:19">
      <c r="A4" s="64">
        <v>1</v>
      </c>
      <c r="B4" s="65"/>
      <c r="C4" s="65" t="s">
        <v>124</v>
      </c>
      <c r="D4" s="65"/>
      <c r="E4" s="65"/>
      <c r="F4" s="65"/>
      <c r="G4" s="288"/>
      <c r="H4" s="218"/>
      <c r="I4" s="344"/>
    </row>
    <row r="5" spans="1:19" ht="52.5">
      <c r="A5" s="66"/>
      <c r="B5" s="67" t="s">
        <v>125</v>
      </c>
      <c r="C5" s="68" t="s">
        <v>126</v>
      </c>
      <c r="D5" s="69"/>
      <c r="E5" s="66"/>
      <c r="F5" s="70"/>
      <c r="G5" s="289"/>
      <c r="H5" s="218"/>
      <c r="I5" s="344"/>
    </row>
    <row r="6" spans="1:19">
      <c r="A6" s="66">
        <v>1.01</v>
      </c>
      <c r="B6" s="67"/>
      <c r="C6" s="68" t="s">
        <v>127</v>
      </c>
      <c r="D6" s="69" t="s">
        <v>128</v>
      </c>
      <c r="E6" s="66"/>
      <c r="F6" s="70">
        <v>0</v>
      </c>
      <c r="G6" s="289">
        <f>F6*E6</f>
        <v>0</v>
      </c>
      <c r="H6" s="218"/>
      <c r="I6" s="344"/>
    </row>
    <row r="7" spans="1:19">
      <c r="A7" s="347">
        <v>1.02</v>
      </c>
      <c r="B7" s="67"/>
      <c r="C7" s="68" t="s">
        <v>129</v>
      </c>
      <c r="D7" s="69" t="s">
        <v>128</v>
      </c>
      <c r="E7" s="66">
        <v>85</v>
      </c>
      <c r="F7" s="70">
        <v>750</v>
      </c>
      <c r="G7" s="289">
        <f>F7*$E7</f>
        <v>63750</v>
      </c>
      <c r="H7" s="218">
        <f>'Plumbing Measurement Sheet'!I25</f>
        <v>62.349999999999994</v>
      </c>
      <c r="I7" s="345">
        <f>H7*F7</f>
        <v>46762.499999999993</v>
      </c>
    </row>
    <row r="8" spans="1:19">
      <c r="A8" s="347">
        <v>1.03</v>
      </c>
      <c r="B8" s="67"/>
      <c r="C8" s="68" t="s">
        <v>130</v>
      </c>
      <c r="D8" s="69" t="s">
        <v>128</v>
      </c>
      <c r="E8" s="66"/>
      <c r="F8" s="70">
        <v>850</v>
      </c>
      <c r="G8" s="289">
        <v>0</v>
      </c>
      <c r="H8" s="218">
        <f>'Plumbing Measurement Sheet'!I36</f>
        <v>34.950000000000003</v>
      </c>
      <c r="I8" s="345">
        <f>H8*F8</f>
        <v>29707.500000000004</v>
      </c>
    </row>
    <row r="9" spans="1:19">
      <c r="A9" s="66"/>
      <c r="B9" s="67" t="s">
        <v>131</v>
      </c>
      <c r="C9" s="68"/>
      <c r="D9" s="69"/>
      <c r="E9" s="66"/>
      <c r="F9" s="70"/>
      <c r="G9" s="289">
        <v>0</v>
      </c>
      <c r="H9" s="218"/>
      <c r="I9" s="344"/>
    </row>
    <row r="10" spans="1:19">
      <c r="A10" s="66">
        <v>2</v>
      </c>
      <c r="B10" s="67"/>
      <c r="C10" s="68" t="s">
        <v>132</v>
      </c>
      <c r="D10" s="69"/>
      <c r="E10" s="66"/>
      <c r="F10" s="70"/>
      <c r="G10" s="289"/>
      <c r="H10" s="218"/>
      <c r="I10" s="344"/>
    </row>
    <row r="11" spans="1:19" ht="31.5">
      <c r="A11" s="66"/>
      <c r="B11" s="67" t="s">
        <v>133</v>
      </c>
      <c r="C11" s="68" t="s">
        <v>134</v>
      </c>
      <c r="D11" s="69"/>
      <c r="E11" s="66"/>
      <c r="F11" s="70"/>
      <c r="G11" s="289"/>
      <c r="H11" s="218"/>
      <c r="I11" s="344"/>
    </row>
    <row r="12" spans="1:19">
      <c r="A12" s="66">
        <v>2.0099999999999998</v>
      </c>
      <c r="B12" s="67"/>
      <c r="C12" s="68" t="s">
        <v>135</v>
      </c>
      <c r="D12" s="69" t="s">
        <v>128</v>
      </c>
      <c r="E12" s="66"/>
      <c r="F12" s="70">
        <v>0</v>
      </c>
      <c r="G12" s="289">
        <v>0</v>
      </c>
      <c r="H12" s="218">
        <v>0</v>
      </c>
      <c r="I12" s="344"/>
    </row>
    <row r="13" spans="1:19">
      <c r="A13" s="347">
        <v>2.02</v>
      </c>
      <c r="B13" s="67"/>
      <c r="C13" s="68" t="s">
        <v>136</v>
      </c>
      <c r="D13" s="69" t="s">
        <v>128</v>
      </c>
      <c r="E13" s="66">
        <v>25</v>
      </c>
      <c r="F13" s="70">
        <v>1375</v>
      </c>
      <c r="G13" s="289">
        <f t="shared" ref="G13:G15" si="0">F13*$E13</f>
        <v>34375</v>
      </c>
      <c r="H13" s="218">
        <f>'Plumbing Measurement Sheet'!I43</f>
        <v>15.099999999999998</v>
      </c>
      <c r="I13" s="349">
        <f>H13*F13</f>
        <v>20762.499999999996</v>
      </c>
    </row>
    <row r="14" spans="1:19">
      <c r="A14" s="347">
        <v>2.0299999999999998</v>
      </c>
      <c r="B14" s="67"/>
      <c r="C14" s="68" t="s">
        <v>137</v>
      </c>
      <c r="D14" s="69" t="s">
        <v>128</v>
      </c>
      <c r="E14" s="66">
        <v>50</v>
      </c>
      <c r="F14" s="70">
        <v>1035</v>
      </c>
      <c r="G14" s="289">
        <f t="shared" si="0"/>
        <v>51750</v>
      </c>
      <c r="H14" s="218">
        <f>'Plumbing Measurement Sheet'!I60</f>
        <v>28.849999999999998</v>
      </c>
      <c r="I14" s="349">
        <f>H14*F14</f>
        <v>29859.749999999996</v>
      </c>
    </row>
    <row r="15" spans="1:19">
      <c r="A15" s="347">
        <v>2.04</v>
      </c>
      <c r="B15" s="67"/>
      <c r="C15" s="68" t="s">
        <v>138</v>
      </c>
      <c r="D15" s="69" t="s">
        <v>128</v>
      </c>
      <c r="E15" s="66">
        <v>15</v>
      </c>
      <c r="F15" s="70">
        <v>507</v>
      </c>
      <c r="G15" s="289">
        <f t="shared" si="0"/>
        <v>7605</v>
      </c>
      <c r="H15" s="218">
        <f>'Plumbing Measurement Sheet'!I67</f>
        <v>6.05</v>
      </c>
      <c r="I15" s="349">
        <f>H15*F15</f>
        <v>3067.35</v>
      </c>
    </row>
    <row r="16" spans="1:19">
      <c r="A16" s="66"/>
      <c r="B16" s="67" t="s">
        <v>131</v>
      </c>
      <c r="C16" s="68"/>
      <c r="D16" s="69"/>
      <c r="E16" s="66"/>
      <c r="F16" s="70"/>
      <c r="G16" s="289"/>
      <c r="H16" s="218"/>
      <c r="I16" s="344"/>
    </row>
    <row r="17" spans="1:9">
      <c r="A17" s="66">
        <v>3</v>
      </c>
      <c r="B17" s="67"/>
      <c r="C17" s="68" t="s">
        <v>139</v>
      </c>
      <c r="D17" s="69"/>
      <c r="E17" s="66"/>
      <c r="F17" s="70"/>
      <c r="G17" s="289"/>
      <c r="H17" s="218"/>
      <c r="I17" s="344"/>
    </row>
    <row r="18" spans="1:9" ht="52.5">
      <c r="A18" s="347">
        <v>3.01</v>
      </c>
      <c r="B18" s="67" t="s">
        <v>140</v>
      </c>
      <c r="C18" s="68" t="s">
        <v>141</v>
      </c>
      <c r="D18" s="69" t="s">
        <v>142</v>
      </c>
      <c r="E18" s="66">
        <v>4</v>
      </c>
      <c r="F18" s="70">
        <v>15490</v>
      </c>
      <c r="G18" s="289">
        <f>F18*$E18</f>
        <v>61960</v>
      </c>
      <c r="H18" s="218">
        <v>4</v>
      </c>
      <c r="I18" s="349">
        <f>H18*F18</f>
        <v>61960</v>
      </c>
    </row>
    <row r="19" spans="1:9">
      <c r="A19" s="66"/>
      <c r="B19" s="67"/>
      <c r="C19" s="68"/>
      <c r="D19" s="69"/>
      <c r="E19" s="66"/>
      <c r="F19" s="70">
        <v>0</v>
      </c>
      <c r="G19" s="289"/>
      <c r="H19" s="218"/>
      <c r="I19" s="344"/>
    </row>
    <row r="20" spans="1:9" ht="42">
      <c r="A20" s="66">
        <v>3.02</v>
      </c>
      <c r="B20" s="67" t="s">
        <v>143</v>
      </c>
      <c r="C20" s="68" t="s">
        <v>144</v>
      </c>
      <c r="D20" s="69"/>
      <c r="E20" s="66"/>
      <c r="F20" s="70">
        <v>0</v>
      </c>
      <c r="G20" s="289"/>
      <c r="H20" s="218"/>
      <c r="I20" s="344"/>
    </row>
    <row r="21" spans="1:9">
      <c r="A21" s="66"/>
      <c r="B21" s="67"/>
      <c r="C21" s="68" t="s">
        <v>145</v>
      </c>
      <c r="D21" s="69" t="s">
        <v>142</v>
      </c>
      <c r="E21" s="66"/>
      <c r="F21" s="70">
        <v>0</v>
      </c>
      <c r="G21" s="289">
        <v>0</v>
      </c>
      <c r="H21" s="218">
        <v>0</v>
      </c>
      <c r="I21" s="344"/>
    </row>
    <row r="22" spans="1:9">
      <c r="A22" s="66"/>
      <c r="B22" s="67"/>
      <c r="C22" s="68" t="s">
        <v>146</v>
      </c>
      <c r="D22" s="69" t="s">
        <v>128</v>
      </c>
      <c r="E22" s="66"/>
      <c r="F22" s="70">
        <v>0</v>
      </c>
      <c r="G22" s="289">
        <v>0</v>
      </c>
      <c r="H22" s="218">
        <v>0</v>
      </c>
      <c r="I22" s="344"/>
    </row>
    <row r="23" spans="1:9">
      <c r="A23" s="66"/>
      <c r="B23" s="67" t="s">
        <v>131</v>
      </c>
      <c r="C23" s="68"/>
      <c r="D23" s="69"/>
      <c r="E23" s="66"/>
      <c r="F23" s="70"/>
      <c r="G23" s="289">
        <v>0</v>
      </c>
      <c r="H23" s="218"/>
      <c r="I23" s="344"/>
    </row>
    <row r="24" spans="1:9">
      <c r="A24" s="66">
        <v>4</v>
      </c>
      <c r="B24" s="67"/>
      <c r="C24" s="68" t="s">
        <v>147</v>
      </c>
      <c r="D24" s="69"/>
      <c r="E24" s="66"/>
      <c r="F24" s="70"/>
      <c r="G24" s="289"/>
      <c r="H24" s="218"/>
      <c r="I24" s="344"/>
    </row>
    <row r="25" spans="1:9" ht="31.5">
      <c r="A25" s="347">
        <v>4.01</v>
      </c>
      <c r="B25" s="67" t="s">
        <v>147</v>
      </c>
      <c r="C25" s="68" t="s">
        <v>148</v>
      </c>
      <c r="D25" s="69" t="s">
        <v>142</v>
      </c>
      <c r="E25" s="66">
        <v>8</v>
      </c>
      <c r="F25" s="70">
        <v>2000</v>
      </c>
      <c r="G25" s="289">
        <f>F25*$E25</f>
        <v>16000</v>
      </c>
      <c r="H25" s="218">
        <v>9</v>
      </c>
      <c r="I25" s="345">
        <f>H25*F25</f>
        <v>18000</v>
      </c>
    </row>
    <row r="26" spans="1:9">
      <c r="A26" s="66"/>
      <c r="B26" s="67" t="s">
        <v>131</v>
      </c>
      <c r="C26" s="68"/>
      <c r="D26" s="69"/>
      <c r="E26" s="66"/>
      <c r="F26" s="70"/>
      <c r="G26" s="289">
        <v>0</v>
      </c>
      <c r="H26" s="218"/>
      <c r="I26" s="344"/>
    </row>
    <row r="27" spans="1:9">
      <c r="A27" s="66">
        <v>5</v>
      </c>
      <c r="B27" s="67"/>
      <c r="C27" s="68" t="s">
        <v>149</v>
      </c>
      <c r="D27" s="69"/>
      <c r="E27" s="66"/>
      <c r="F27" s="70"/>
      <c r="G27" s="289"/>
      <c r="H27" s="218"/>
      <c r="I27" s="344"/>
    </row>
    <row r="28" spans="1:9">
      <c r="A28" s="66">
        <v>5.01</v>
      </c>
      <c r="B28" s="67" t="s">
        <v>150</v>
      </c>
      <c r="C28" s="68" t="s">
        <v>151</v>
      </c>
      <c r="D28" s="69" t="s">
        <v>142</v>
      </c>
      <c r="E28" s="66">
        <v>19</v>
      </c>
      <c r="F28" s="70">
        <v>1650</v>
      </c>
      <c r="G28" s="289">
        <f>F28*$E28</f>
        <v>31350</v>
      </c>
      <c r="H28" s="218"/>
      <c r="I28" s="344"/>
    </row>
    <row r="29" spans="1:9">
      <c r="A29" s="66">
        <v>5.0199999999999996</v>
      </c>
      <c r="B29" s="67" t="s">
        <v>152</v>
      </c>
      <c r="C29" s="68" t="s">
        <v>153</v>
      </c>
      <c r="D29" s="69" t="s">
        <v>142</v>
      </c>
      <c r="E29" s="66">
        <v>0</v>
      </c>
      <c r="F29" s="70"/>
      <c r="G29" s="289">
        <v>0</v>
      </c>
      <c r="H29" s="218"/>
      <c r="I29" s="344"/>
    </row>
    <row r="30" spans="1:9">
      <c r="A30" s="66">
        <v>5.03</v>
      </c>
      <c r="B30" s="67" t="s">
        <v>154</v>
      </c>
      <c r="C30" s="68" t="s">
        <v>155</v>
      </c>
      <c r="D30" s="69" t="s">
        <v>142</v>
      </c>
      <c r="E30" s="66">
        <v>2</v>
      </c>
      <c r="F30" s="70">
        <v>3150</v>
      </c>
      <c r="G30" s="289">
        <f t="shared" ref="G30:G32" si="1">F30*$E30</f>
        <v>6300</v>
      </c>
      <c r="H30" s="218"/>
      <c r="I30" s="344"/>
    </row>
    <row r="31" spans="1:9">
      <c r="A31" s="66">
        <v>5.04</v>
      </c>
      <c r="B31" s="67" t="s">
        <v>156</v>
      </c>
      <c r="C31" s="68" t="s">
        <v>157</v>
      </c>
      <c r="D31" s="69" t="s">
        <v>142</v>
      </c>
      <c r="E31" s="66">
        <v>1</v>
      </c>
      <c r="F31" s="70">
        <v>2610</v>
      </c>
      <c r="G31" s="289">
        <f t="shared" si="1"/>
        <v>2610</v>
      </c>
      <c r="H31" s="218">
        <v>1</v>
      </c>
      <c r="I31" s="345">
        <f>H31*F31</f>
        <v>2610</v>
      </c>
    </row>
    <row r="32" spans="1:9">
      <c r="A32" s="66">
        <v>6.04</v>
      </c>
      <c r="B32" s="67" t="s">
        <v>158</v>
      </c>
      <c r="C32" s="68"/>
      <c r="D32" s="69" t="s">
        <v>142</v>
      </c>
      <c r="E32" s="66">
        <v>1</v>
      </c>
      <c r="F32" s="70">
        <v>4900</v>
      </c>
      <c r="G32" s="289">
        <f t="shared" si="1"/>
        <v>4900</v>
      </c>
      <c r="H32" s="218"/>
      <c r="I32" s="344"/>
    </row>
    <row r="33" spans="1:9">
      <c r="A33" s="66"/>
      <c r="B33" s="67" t="s">
        <v>131</v>
      </c>
      <c r="C33" s="68"/>
      <c r="D33" s="69"/>
      <c r="E33" s="66"/>
      <c r="F33" s="70"/>
      <c r="G33" s="289">
        <v>0</v>
      </c>
      <c r="H33" s="218"/>
      <c r="I33" s="344"/>
    </row>
    <row r="34" spans="1:9">
      <c r="A34" s="66">
        <v>6</v>
      </c>
      <c r="B34" s="67"/>
      <c r="C34" s="68" t="s">
        <v>159</v>
      </c>
      <c r="D34" s="69"/>
      <c r="E34" s="66"/>
      <c r="F34" s="70"/>
      <c r="G34" s="289"/>
      <c r="H34" s="218"/>
      <c r="I34" s="344"/>
    </row>
    <row r="35" spans="1:9" ht="21">
      <c r="A35" s="66">
        <v>6.02</v>
      </c>
      <c r="B35" s="67" t="s">
        <v>160</v>
      </c>
      <c r="C35" s="68" t="s">
        <v>161</v>
      </c>
      <c r="D35" s="69" t="s">
        <v>142</v>
      </c>
      <c r="E35" s="66">
        <v>0</v>
      </c>
      <c r="F35" s="70">
        <v>0</v>
      </c>
      <c r="G35" s="289">
        <v>0</v>
      </c>
      <c r="H35" s="218"/>
      <c r="I35" s="344"/>
    </row>
    <row r="36" spans="1:9" ht="21">
      <c r="A36" s="66">
        <v>6.03</v>
      </c>
      <c r="B36" s="67" t="s">
        <v>162</v>
      </c>
      <c r="C36" s="68" t="s">
        <v>163</v>
      </c>
      <c r="D36" s="69" t="s">
        <v>142</v>
      </c>
      <c r="E36" s="66">
        <v>2</v>
      </c>
      <c r="F36" s="70">
        <v>2350</v>
      </c>
      <c r="G36" s="289">
        <f t="shared" ref="G36:G37" si="2">F36*$E36</f>
        <v>4700</v>
      </c>
      <c r="H36" s="218"/>
      <c r="I36" s="344"/>
    </row>
    <row r="37" spans="1:9">
      <c r="A37" s="347">
        <v>6.04</v>
      </c>
      <c r="B37" s="67" t="s">
        <v>164</v>
      </c>
      <c r="C37" s="68" t="s">
        <v>165</v>
      </c>
      <c r="D37" s="69" t="s">
        <v>142</v>
      </c>
      <c r="E37" s="66">
        <v>1</v>
      </c>
      <c r="F37" s="70">
        <v>8000</v>
      </c>
      <c r="G37" s="289">
        <f t="shared" si="2"/>
        <v>8000</v>
      </c>
      <c r="H37" s="218">
        <v>1</v>
      </c>
      <c r="I37" s="345">
        <f>H37*F37</f>
        <v>8000</v>
      </c>
    </row>
    <row r="38" spans="1:9">
      <c r="A38" s="66">
        <v>6.05</v>
      </c>
      <c r="B38" s="67" t="s">
        <v>166</v>
      </c>
      <c r="C38" s="68" t="s">
        <v>167</v>
      </c>
      <c r="D38" s="69" t="s">
        <v>142</v>
      </c>
      <c r="E38" s="66">
        <v>0</v>
      </c>
      <c r="F38" s="70">
        <v>0</v>
      </c>
      <c r="G38" s="289">
        <v>0</v>
      </c>
      <c r="H38" s="218"/>
      <c r="I38" s="344"/>
    </row>
    <row r="39" spans="1:9">
      <c r="A39" s="347">
        <v>6.06</v>
      </c>
      <c r="B39" s="67" t="s">
        <v>166</v>
      </c>
      <c r="C39" s="68" t="s">
        <v>168</v>
      </c>
      <c r="D39" s="69" t="s">
        <v>142</v>
      </c>
      <c r="E39" s="66">
        <v>1</v>
      </c>
      <c r="F39" s="70">
        <v>11000</v>
      </c>
      <c r="G39" s="289">
        <f t="shared" ref="G39:G44" si="3">F39*$E39</f>
        <v>11000</v>
      </c>
      <c r="H39" s="218">
        <v>1</v>
      </c>
      <c r="I39" s="345">
        <f>H39*F39</f>
        <v>11000</v>
      </c>
    </row>
    <row r="40" spans="1:9" ht="21">
      <c r="A40" s="66">
        <v>6.07</v>
      </c>
      <c r="B40" s="67" t="s">
        <v>169</v>
      </c>
      <c r="C40" s="68" t="s">
        <v>170</v>
      </c>
      <c r="D40" s="69" t="s">
        <v>142</v>
      </c>
      <c r="E40" s="66">
        <v>4</v>
      </c>
      <c r="F40" s="70">
        <v>950</v>
      </c>
      <c r="G40" s="289">
        <f t="shared" si="3"/>
        <v>3800</v>
      </c>
      <c r="H40" s="218"/>
      <c r="I40" s="344"/>
    </row>
    <row r="41" spans="1:9" ht="21">
      <c r="A41" s="347">
        <v>6.08</v>
      </c>
      <c r="B41" s="173" t="s">
        <v>171</v>
      </c>
      <c r="C41" s="172" t="s">
        <v>172</v>
      </c>
      <c r="D41" s="171" t="s">
        <v>142</v>
      </c>
      <c r="E41" s="174">
        <v>1</v>
      </c>
      <c r="F41" s="175">
        <v>5003</v>
      </c>
      <c r="G41" s="290">
        <f t="shared" si="3"/>
        <v>5003</v>
      </c>
      <c r="H41" s="218">
        <v>1</v>
      </c>
      <c r="I41" s="345">
        <f>H41*F41</f>
        <v>5003</v>
      </c>
    </row>
    <row r="42" spans="1:9" ht="21">
      <c r="A42" s="347">
        <v>6.09</v>
      </c>
      <c r="B42" s="173" t="s">
        <v>173</v>
      </c>
      <c r="C42" s="172" t="s">
        <v>174</v>
      </c>
      <c r="D42" s="171" t="s">
        <v>142</v>
      </c>
      <c r="E42" s="174">
        <v>2</v>
      </c>
      <c r="F42" s="175">
        <v>5800</v>
      </c>
      <c r="G42" s="290">
        <f t="shared" si="3"/>
        <v>11600</v>
      </c>
      <c r="H42" s="218">
        <v>2</v>
      </c>
      <c r="I42" s="345">
        <f>H42*F42</f>
        <v>11600</v>
      </c>
    </row>
    <row r="43" spans="1:9">
      <c r="A43" s="66">
        <v>6.1</v>
      </c>
      <c r="B43" s="67" t="s">
        <v>175</v>
      </c>
      <c r="C43" s="68" t="s">
        <v>175</v>
      </c>
      <c r="D43" s="69" t="s">
        <v>142</v>
      </c>
      <c r="E43" s="66">
        <v>2</v>
      </c>
      <c r="F43" s="70">
        <v>13000</v>
      </c>
      <c r="G43" s="289">
        <f t="shared" si="3"/>
        <v>26000</v>
      </c>
      <c r="H43" s="218"/>
      <c r="I43" s="344"/>
    </row>
    <row r="44" spans="1:9" ht="21">
      <c r="A44" s="174">
        <v>6.11</v>
      </c>
      <c r="B44" s="173" t="s">
        <v>176</v>
      </c>
      <c r="C44" s="172" t="s">
        <v>177</v>
      </c>
      <c r="D44" s="171" t="s">
        <v>142</v>
      </c>
      <c r="E44" s="174">
        <v>0</v>
      </c>
      <c r="F44" s="175"/>
      <c r="G44" s="290">
        <f t="shared" si="3"/>
        <v>0</v>
      </c>
      <c r="H44" s="218"/>
      <c r="I44" s="344"/>
    </row>
    <row r="45" spans="1:9" ht="21">
      <c r="A45" s="66">
        <v>6.12</v>
      </c>
      <c r="B45" s="67" t="s">
        <v>178</v>
      </c>
      <c r="C45" s="68" t="s">
        <v>179</v>
      </c>
      <c r="D45" s="69" t="s">
        <v>142</v>
      </c>
      <c r="E45" s="66">
        <v>0</v>
      </c>
      <c r="F45" s="70">
        <v>0</v>
      </c>
      <c r="G45" s="289">
        <v>0</v>
      </c>
      <c r="H45" s="218"/>
      <c r="I45" s="344"/>
    </row>
    <row r="46" spans="1:9" ht="21">
      <c r="A46" s="66">
        <v>6.13</v>
      </c>
      <c r="B46" s="67" t="s">
        <v>180</v>
      </c>
      <c r="C46" s="68" t="s">
        <v>181</v>
      </c>
      <c r="D46" s="69" t="s">
        <v>142</v>
      </c>
      <c r="E46" s="66">
        <v>1</v>
      </c>
      <c r="F46" s="70">
        <v>4600</v>
      </c>
      <c r="G46" s="289">
        <f>F46*$E46</f>
        <v>4600</v>
      </c>
      <c r="H46" s="218"/>
      <c r="I46" s="344"/>
    </row>
    <row r="47" spans="1:9" ht="84">
      <c r="A47" s="66">
        <v>6.14</v>
      </c>
      <c r="B47" s="67" t="s">
        <v>182</v>
      </c>
      <c r="C47" s="68" t="s">
        <v>183</v>
      </c>
      <c r="D47" s="69" t="s">
        <v>184</v>
      </c>
      <c r="E47" s="66">
        <v>0</v>
      </c>
      <c r="F47" s="70">
        <v>0</v>
      </c>
      <c r="G47" s="289">
        <v>0</v>
      </c>
      <c r="H47" s="218"/>
      <c r="I47" s="344"/>
    </row>
    <row r="48" spans="1:9">
      <c r="A48" s="347"/>
      <c r="B48" s="67" t="s">
        <v>185</v>
      </c>
      <c r="C48" s="21" t="s">
        <v>186</v>
      </c>
      <c r="D48" s="69" t="s">
        <v>60</v>
      </c>
      <c r="E48" s="66">
        <v>2</v>
      </c>
      <c r="F48" s="70">
        <v>18000</v>
      </c>
      <c r="G48" s="289">
        <f t="shared" ref="G48:G55" si="4">F48*$E48</f>
        <v>36000</v>
      </c>
      <c r="H48" s="218">
        <v>2</v>
      </c>
      <c r="I48" s="345">
        <f>H48*F48</f>
        <v>36000</v>
      </c>
    </row>
    <row r="49" spans="1:9">
      <c r="A49" s="347"/>
      <c r="B49" s="67" t="s">
        <v>187</v>
      </c>
      <c r="C49" s="68" t="s">
        <v>188</v>
      </c>
      <c r="D49" s="69" t="s">
        <v>60</v>
      </c>
      <c r="E49" s="66">
        <v>2</v>
      </c>
      <c r="F49" s="70">
        <v>70000</v>
      </c>
      <c r="G49" s="289">
        <f t="shared" si="4"/>
        <v>140000</v>
      </c>
      <c r="H49" s="218">
        <v>2</v>
      </c>
      <c r="I49" s="345">
        <f t="shared" ref="I49:I55" si="5">H49*F49</f>
        <v>140000</v>
      </c>
    </row>
    <row r="50" spans="1:9">
      <c r="A50" s="347"/>
      <c r="B50" s="67" t="s">
        <v>189</v>
      </c>
      <c r="C50" s="68"/>
      <c r="D50" s="69" t="s">
        <v>60</v>
      </c>
      <c r="E50" s="66">
        <v>2</v>
      </c>
      <c r="F50" s="70">
        <v>4000</v>
      </c>
      <c r="G50" s="289">
        <f t="shared" si="4"/>
        <v>8000</v>
      </c>
      <c r="H50" s="218">
        <v>2</v>
      </c>
      <c r="I50" s="345">
        <f t="shared" si="5"/>
        <v>8000</v>
      </c>
    </row>
    <row r="51" spans="1:9">
      <c r="A51" s="347"/>
      <c r="B51" s="67" t="s">
        <v>190</v>
      </c>
      <c r="C51" s="68" t="s">
        <v>191</v>
      </c>
      <c r="D51" s="69" t="s">
        <v>60</v>
      </c>
      <c r="E51" s="66">
        <v>2</v>
      </c>
      <c r="F51" s="70">
        <v>11000</v>
      </c>
      <c r="G51" s="289">
        <f t="shared" si="4"/>
        <v>22000</v>
      </c>
      <c r="H51" s="218">
        <v>2</v>
      </c>
      <c r="I51" s="345">
        <f t="shared" si="5"/>
        <v>22000</v>
      </c>
    </row>
    <row r="52" spans="1:9">
      <c r="A52" s="347"/>
      <c r="B52" s="67" t="s">
        <v>192</v>
      </c>
      <c r="C52" s="68" t="s">
        <v>193</v>
      </c>
      <c r="D52" s="69" t="s">
        <v>60</v>
      </c>
      <c r="E52" s="66">
        <v>2</v>
      </c>
      <c r="F52" s="70">
        <v>1200</v>
      </c>
      <c r="G52" s="289">
        <f t="shared" si="4"/>
        <v>2400</v>
      </c>
      <c r="H52" s="218">
        <v>2</v>
      </c>
      <c r="I52" s="345">
        <f t="shared" si="5"/>
        <v>2400</v>
      </c>
    </row>
    <row r="53" spans="1:9" ht="21">
      <c r="A53" s="347"/>
      <c r="B53" s="67" t="s">
        <v>194</v>
      </c>
      <c r="C53" s="68" t="s">
        <v>195</v>
      </c>
      <c r="D53" s="69" t="s">
        <v>60</v>
      </c>
      <c r="E53" s="66">
        <v>2</v>
      </c>
      <c r="F53" s="70">
        <v>2500</v>
      </c>
      <c r="G53" s="289">
        <f t="shared" si="4"/>
        <v>5000</v>
      </c>
      <c r="H53" s="218">
        <v>2</v>
      </c>
      <c r="I53" s="345">
        <f t="shared" si="5"/>
        <v>5000</v>
      </c>
    </row>
    <row r="54" spans="1:9" ht="21">
      <c r="A54" s="347"/>
      <c r="B54" s="67" t="s">
        <v>196</v>
      </c>
      <c r="C54" s="68" t="s">
        <v>197</v>
      </c>
      <c r="D54" s="69" t="s">
        <v>60</v>
      </c>
      <c r="E54" s="66">
        <v>2</v>
      </c>
      <c r="F54" s="70">
        <v>9000</v>
      </c>
      <c r="G54" s="289">
        <f t="shared" si="4"/>
        <v>18000</v>
      </c>
      <c r="H54" s="218">
        <v>2</v>
      </c>
      <c r="I54" s="345">
        <f t="shared" si="5"/>
        <v>18000</v>
      </c>
    </row>
    <row r="55" spans="1:9">
      <c r="A55" s="347"/>
      <c r="B55" s="67" t="s">
        <v>198</v>
      </c>
      <c r="C55" s="68" t="s">
        <v>199</v>
      </c>
      <c r="D55" s="69" t="s">
        <v>60</v>
      </c>
      <c r="E55" s="66">
        <v>2</v>
      </c>
      <c r="F55" s="70">
        <v>1648.5</v>
      </c>
      <c r="G55" s="289">
        <f t="shared" si="4"/>
        <v>3297</v>
      </c>
      <c r="H55" s="218">
        <v>2</v>
      </c>
      <c r="I55" s="345">
        <f t="shared" si="5"/>
        <v>3297</v>
      </c>
    </row>
    <row r="56" spans="1:9">
      <c r="A56" s="66"/>
      <c r="B56" s="67"/>
      <c r="C56" s="68"/>
      <c r="D56" s="69"/>
      <c r="E56" s="66"/>
      <c r="F56" s="70"/>
      <c r="G56" s="289"/>
      <c r="H56" s="218"/>
      <c r="I56" s="344"/>
    </row>
    <row r="57" spans="1:9">
      <c r="A57" s="66"/>
      <c r="B57" s="67"/>
      <c r="C57" s="68"/>
      <c r="D57" s="69"/>
      <c r="E57" s="66"/>
      <c r="F57" s="70"/>
      <c r="G57" s="289"/>
      <c r="H57" s="218"/>
      <c r="I57" s="344"/>
    </row>
    <row r="58" spans="1:9">
      <c r="A58" s="66"/>
      <c r="B58" s="67"/>
      <c r="C58" s="68"/>
      <c r="D58" s="69"/>
      <c r="E58" s="66"/>
      <c r="F58" s="70"/>
      <c r="G58" s="289"/>
      <c r="H58" s="218"/>
      <c r="I58" s="344"/>
    </row>
    <row r="59" spans="1:9">
      <c r="A59" s="66"/>
      <c r="B59" s="67"/>
      <c r="C59" s="68"/>
      <c r="D59" s="69"/>
      <c r="E59" s="66"/>
      <c r="F59" s="70"/>
      <c r="G59" s="289"/>
      <c r="H59" s="218"/>
      <c r="I59" s="344"/>
    </row>
    <row r="60" spans="1:9">
      <c r="A60" s="66"/>
      <c r="B60" s="67" t="s">
        <v>131</v>
      </c>
      <c r="C60" s="68"/>
      <c r="D60" s="69"/>
      <c r="E60" s="66"/>
      <c r="F60" s="70"/>
      <c r="G60" s="289">
        <f>SUM(G6:G58)</f>
        <v>590000</v>
      </c>
      <c r="H60" s="218"/>
      <c r="I60" s="346">
        <f>SUM(I6:I58)</f>
        <v>483029.6</v>
      </c>
    </row>
    <row r="61" spans="1:9">
      <c r="A61" s="66"/>
      <c r="B61" s="67"/>
      <c r="C61" s="68"/>
      <c r="D61" s="69"/>
      <c r="E61" s="66"/>
      <c r="F61" s="70"/>
      <c r="G61" s="289"/>
      <c r="H61" s="218"/>
      <c r="I61" s="344"/>
    </row>
    <row r="62" spans="1:9">
      <c r="A62" s="66"/>
      <c r="B62" s="67" t="s">
        <v>200</v>
      </c>
      <c r="C62" s="68"/>
      <c r="D62" s="69"/>
      <c r="E62" s="66"/>
      <c r="F62" s="70"/>
      <c r="G62" s="289">
        <f>G60</f>
        <v>590000</v>
      </c>
      <c r="H62" s="218"/>
      <c r="I62" s="346">
        <f>I60</f>
        <v>483029.6</v>
      </c>
    </row>
    <row r="63" spans="1:9">
      <c r="A63" s="6"/>
      <c r="B63" s="6"/>
      <c r="C63" s="6"/>
      <c r="D63" s="6"/>
      <c r="E63" s="6"/>
      <c r="F63" s="6"/>
      <c r="G63" s="6"/>
    </row>
  </sheetData>
  <mergeCells count="3">
    <mergeCell ref="A1:E1"/>
    <mergeCell ref="F1:G1"/>
    <mergeCell ref="H1:I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85"/>
  <sheetViews>
    <sheetView zoomScaleNormal="100" workbookViewId="0">
      <selection activeCell="B4" sqref="B4:J4"/>
    </sheetView>
  </sheetViews>
  <sheetFormatPr defaultColWidth="8.81640625" defaultRowHeight="14.5"/>
  <cols>
    <col min="1" max="1" width="8.81640625" style="325"/>
    <col min="2" max="2" width="6.453125" style="325" bestFit="1" customWidth="1"/>
    <col min="3" max="3" width="35.7265625" style="325" bestFit="1" customWidth="1"/>
    <col min="4" max="4" width="5.54296875" style="325" bestFit="1" customWidth="1"/>
    <col min="5" max="5" width="4" style="325" bestFit="1" customWidth="1"/>
    <col min="6" max="6" width="8.453125" style="325" bestFit="1" customWidth="1"/>
    <col min="7" max="7" width="9.81640625" style="325" bestFit="1" customWidth="1"/>
    <col min="8" max="8" width="8.1796875" style="325" bestFit="1" customWidth="1"/>
    <col min="9" max="9" width="10.7265625" style="325" bestFit="1" customWidth="1"/>
    <col min="10" max="10" width="44.453125" style="325" bestFit="1" customWidth="1"/>
    <col min="11" max="16384" width="8.81640625" style="325"/>
  </cols>
  <sheetData>
    <row r="4" spans="2:10" ht="15.5">
      <c r="B4" s="330" t="s">
        <v>659</v>
      </c>
      <c r="C4" s="330" t="s">
        <v>748</v>
      </c>
      <c r="D4" s="330" t="s">
        <v>32</v>
      </c>
      <c r="E4" s="330" t="s">
        <v>661</v>
      </c>
      <c r="F4" s="330" t="s">
        <v>662</v>
      </c>
      <c r="G4" s="330" t="s">
        <v>663</v>
      </c>
      <c r="H4" s="330" t="s">
        <v>664</v>
      </c>
      <c r="I4" s="330" t="s">
        <v>665</v>
      </c>
      <c r="J4" s="330" t="s">
        <v>666</v>
      </c>
    </row>
    <row r="5" spans="2:10">
      <c r="B5" s="326">
        <v>1.01</v>
      </c>
      <c r="C5" s="326" t="s">
        <v>758</v>
      </c>
      <c r="D5" s="326" t="s">
        <v>749</v>
      </c>
      <c r="E5" s="326">
        <v>1</v>
      </c>
      <c r="F5" s="326">
        <v>2500</v>
      </c>
      <c r="G5" s="326"/>
      <c r="H5" s="326"/>
      <c r="I5" s="326">
        <f>PRODUCT(E5:H5)/10^3</f>
        <v>2.5</v>
      </c>
      <c r="J5" s="326" t="s">
        <v>750</v>
      </c>
    </row>
    <row r="6" spans="2:10">
      <c r="B6" s="326"/>
      <c r="C6" s="326"/>
      <c r="D6" s="326"/>
      <c r="E6" s="326">
        <v>1</v>
      </c>
      <c r="F6" s="326">
        <v>2600</v>
      </c>
      <c r="G6" s="326"/>
      <c r="H6" s="326"/>
      <c r="I6" s="326">
        <f t="shared" ref="I6:I24" si="0">PRODUCT(E6:H6)/10^3</f>
        <v>2.6</v>
      </c>
      <c r="J6" s="326" t="s">
        <v>751</v>
      </c>
    </row>
    <row r="7" spans="2:10">
      <c r="B7" s="326"/>
      <c r="C7" s="326"/>
      <c r="D7" s="326"/>
      <c r="E7" s="326">
        <v>1</v>
      </c>
      <c r="F7" s="326">
        <v>1900</v>
      </c>
      <c r="G7" s="326"/>
      <c r="H7" s="326"/>
      <c r="I7" s="326">
        <f t="shared" si="0"/>
        <v>1.9</v>
      </c>
      <c r="J7" s="326" t="s">
        <v>752</v>
      </c>
    </row>
    <row r="8" spans="2:10">
      <c r="B8" s="326"/>
      <c r="C8" s="326"/>
      <c r="D8" s="326"/>
      <c r="E8" s="326">
        <v>1</v>
      </c>
      <c r="F8" s="326">
        <v>2500</v>
      </c>
      <c r="G8" s="326"/>
      <c r="H8" s="326"/>
      <c r="I8" s="326">
        <f t="shared" si="0"/>
        <v>2.5</v>
      </c>
      <c r="J8" s="326" t="s">
        <v>753</v>
      </c>
    </row>
    <row r="9" spans="2:10">
      <c r="B9" s="326"/>
      <c r="C9" s="326"/>
      <c r="D9" s="326"/>
      <c r="E9" s="326">
        <v>1</v>
      </c>
      <c r="F9" s="326">
        <v>2500</v>
      </c>
      <c r="G9" s="326"/>
      <c r="H9" s="326"/>
      <c r="I9" s="326">
        <f t="shared" si="0"/>
        <v>2.5</v>
      </c>
      <c r="J9" s="326" t="s">
        <v>754</v>
      </c>
    </row>
    <row r="10" spans="2:10">
      <c r="B10" s="326"/>
      <c r="C10" s="326"/>
      <c r="D10" s="326"/>
      <c r="E10" s="326">
        <v>1</v>
      </c>
      <c r="F10" s="326">
        <v>2500</v>
      </c>
      <c r="G10" s="326"/>
      <c r="H10" s="326"/>
      <c r="I10" s="326">
        <f t="shared" si="0"/>
        <v>2.5</v>
      </c>
      <c r="J10" s="326" t="s">
        <v>755</v>
      </c>
    </row>
    <row r="11" spans="2:10">
      <c r="B11" s="326"/>
      <c r="C11" s="326"/>
      <c r="D11" s="326"/>
      <c r="E11" s="326">
        <v>1</v>
      </c>
      <c r="F11" s="326">
        <v>1900</v>
      </c>
      <c r="G11" s="326"/>
      <c r="H11" s="326"/>
      <c r="I11" s="326">
        <f t="shared" si="0"/>
        <v>1.9</v>
      </c>
      <c r="J11" s="326" t="s">
        <v>756</v>
      </c>
    </row>
    <row r="12" spans="2:10">
      <c r="B12" s="326"/>
      <c r="C12" s="326"/>
      <c r="D12" s="326"/>
      <c r="E12" s="326">
        <v>2</v>
      </c>
      <c r="F12" s="326">
        <v>2500</v>
      </c>
      <c r="G12" s="326"/>
      <c r="H12" s="326"/>
      <c r="I12" s="326">
        <f t="shared" si="0"/>
        <v>5</v>
      </c>
      <c r="J12" s="326" t="s">
        <v>757</v>
      </c>
    </row>
    <row r="13" spans="2:10">
      <c r="B13" s="326"/>
      <c r="C13" s="326"/>
      <c r="D13" s="326"/>
      <c r="E13" s="326">
        <v>2</v>
      </c>
      <c r="F13" s="326">
        <v>1500</v>
      </c>
      <c r="G13" s="326"/>
      <c r="H13" s="326"/>
      <c r="I13" s="326">
        <f t="shared" si="0"/>
        <v>3</v>
      </c>
      <c r="J13" s="326" t="s">
        <v>777</v>
      </c>
    </row>
    <row r="14" spans="2:10">
      <c r="B14" s="326"/>
      <c r="C14" s="326"/>
      <c r="D14" s="326"/>
      <c r="E14" s="326">
        <v>2</v>
      </c>
      <c r="F14" s="326">
        <v>2500</v>
      </c>
      <c r="G14" s="326"/>
      <c r="H14" s="326"/>
      <c r="I14" s="326">
        <f t="shared" si="0"/>
        <v>5</v>
      </c>
      <c r="J14" s="326" t="s">
        <v>759</v>
      </c>
    </row>
    <row r="15" spans="2:10">
      <c r="B15" s="326"/>
      <c r="C15" s="326"/>
      <c r="D15" s="326"/>
      <c r="E15" s="326">
        <v>2</v>
      </c>
      <c r="F15" s="326">
        <v>2300</v>
      </c>
      <c r="G15" s="326"/>
      <c r="H15" s="326"/>
      <c r="I15" s="326">
        <f t="shared" si="0"/>
        <v>4.5999999999999996</v>
      </c>
      <c r="J15" s="326" t="s">
        <v>760</v>
      </c>
    </row>
    <row r="16" spans="2:10">
      <c r="B16" s="326"/>
      <c r="C16" s="326"/>
      <c r="D16" s="326"/>
      <c r="E16" s="326">
        <v>2</v>
      </c>
      <c r="F16" s="326">
        <v>2500</v>
      </c>
      <c r="G16" s="326"/>
      <c r="H16" s="326"/>
      <c r="I16" s="326">
        <f t="shared" si="0"/>
        <v>5</v>
      </c>
      <c r="J16" s="326" t="s">
        <v>761</v>
      </c>
    </row>
    <row r="17" spans="2:10">
      <c r="B17" s="326"/>
      <c r="C17" s="326"/>
      <c r="D17" s="326"/>
      <c r="E17" s="326">
        <v>1</v>
      </c>
      <c r="F17" s="326">
        <v>2500</v>
      </c>
      <c r="G17" s="326"/>
      <c r="H17" s="326"/>
      <c r="I17" s="326">
        <f t="shared" si="0"/>
        <v>2.5</v>
      </c>
      <c r="J17" s="326" t="s">
        <v>762</v>
      </c>
    </row>
    <row r="18" spans="2:10">
      <c r="B18" s="326"/>
      <c r="C18" s="326"/>
      <c r="D18" s="326"/>
      <c r="E18" s="326">
        <v>1</v>
      </c>
      <c r="F18" s="326">
        <f>2900</f>
        <v>2900</v>
      </c>
      <c r="G18" s="326"/>
      <c r="H18" s="326"/>
      <c r="I18" s="326">
        <f t="shared" si="0"/>
        <v>2.9</v>
      </c>
      <c r="J18" s="326" t="s">
        <v>763</v>
      </c>
    </row>
    <row r="19" spans="2:10">
      <c r="B19" s="326"/>
      <c r="C19" s="326"/>
      <c r="D19" s="326"/>
      <c r="E19" s="326">
        <v>1</v>
      </c>
      <c r="F19" s="326">
        <v>1400</v>
      </c>
      <c r="G19" s="326"/>
      <c r="H19" s="326"/>
      <c r="I19" s="326">
        <f t="shared" si="0"/>
        <v>1.4</v>
      </c>
      <c r="J19" s="326" t="s">
        <v>764</v>
      </c>
    </row>
    <row r="20" spans="2:10">
      <c r="B20" s="326"/>
      <c r="C20" s="326"/>
      <c r="D20" s="326"/>
      <c r="E20" s="326">
        <v>1</v>
      </c>
      <c r="F20" s="326">
        <v>450</v>
      </c>
      <c r="G20" s="326"/>
      <c r="H20" s="326"/>
      <c r="I20" s="326">
        <f t="shared" si="0"/>
        <v>0.45</v>
      </c>
      <c r="J20" s="326" t="s">
        <v>765</v>
      </c>
    </row>
    <row r="21" spans="2:10">
      <c r="B21" s="326"/>
      <c r="C21" s="326"/>
      <c r="D21" s="326"/>
      <c r="E21" s="326">
        <v>2</v>
      </c>
      <c r="F21" s="326">
        <v>2500</v>
      </c>
      <c r="G21" s="326"/>
      <c r="H21" s="326"/>
      <c r="I21" s="326">
        <f t="shared" si="0"/>
        <v>5</v>
      </c>
      <c r="J21" s="326" t="s">
        <v>766</v>
      </c>
    </row>
    <row r="22" spans="2:10">
      <c r="B22" s="326"/>
      <c r="C22" s="326"/>
      <c r="D22" s="326"/>
      <c r="E22" s="326">
        <v>1</v>
      </c>
      <c r="F22" s="326">
        <v>900</v>
      </c>
      <c r="G22" s="326"/>
      <c r="H22" s="326"/>
      <c r="I22" s="326">
        <f t="shared" si="0"/>
        <v>0.9</v>
      </c>
      <c r="J22" s="391" t="s">
        <v>767</v>
      </c>
    </row>
    <row r="23" spans="2:10">
      <c r="B23" s="326"/>
      <c r="C23" s="326"/>
      <c r="D23" s="326"/>
      <c r="E23" s="326">
        <v>1</v>
      </c>
      <c r="F23" s="326">
        <v>8400</v>
      </c>
      <c r="G23" s="326"/>
      <c r="H23" s="326"/>
      <c r="I23" s="326">
        <f t="shared" si="0"/>
        <v>8.4</v>
      </c>
      <c r="J23" s="391"/>
    </row>
    <row r="24" spans="2:10">
      <c r="B24" s="326"/>
      <c r="C24" s="326"/>
      <c r="D24" s="326"/>
      <c r="E24" s="326">
        <v>1</v>
      </c>
      <c r="F24" s="326">
        <v>1800</v>
      </c>
      <c r="G24" s="326"/>
      <c r="H24" s="326"/>
      <c r="I24" s="326">
        <f t="shared" si="0"/>
        <v>1.8</v>
      </c>
      <c r="J24" s="326" t="s">
        <v>768</v>
      </c>
    </row>
    <row r="25" spans="2:10">
      <c r="B25" s="326"/>
      <c r="C25" s="326"/>
      <c r="D25" s="326"/>
      <c r="E25" s="326"/>
      <c r="F25" s="326"/>
      <c r="G25" s="326"/>
      <c r="H25" s="326"/>
      <c r="I25" s="348">
        <f>SUM(I5:I24)</f>
        <v>62.349999999999994</v>
      </c>
      <c r="J25" s="326"/>
    </row>
    <row r="26" spans="2:10">
      <c r="B26" s="326"/>
      <c r="C26" s="326"/>
      <c r="D26" s="326"/>
      <c r="E26" s="326"/>
      <c r="F26" s="326"/>
      <c r="G26" s="326"/>
      <c r="H26" s="326"/>
      <c r="I26" s="326"/>
      <c r="J26" s="326"/>
    </row>
    <row r="27" spans="2:10">
      <c r="B27" s="326">
        <v>1.02</v>
      </c>
      <c r="C27" s="326" t="s">
        <v>776</v>
      </c>
      <c r="D27" s="326" t="s">
        <v>749</v>
      </c>
      <c r="E27" s="326">
        <v>1</v>
      </c>
      <c r="F27" s="326">
        <v>2200</v>
      </c>
      <c r="G27" s="326"/>
      <c r="H27" s="326"/>
      <c r="I27" s="326">
        <f t="shared" ref="I27:I35" si="1">PRODUCT(E27:H27)/10^3</f>
        <v>2.2000000000000002</v>
      </c>
      <c r="J27" s="326" t="s">
        <v>769</v>
      </c>
    </row>
    <row r="28" spans="2:10">
      <c r="B28" s="326"/>
      <c r="C28" s="326"/>
      <c r="D28" s="326"/>
      <c r="E28" s="326">
        <v>1</v>
      </c>
      <c r="F28" s="326">
        <v>2450</v>
      </c>
      <c r="G28" s="326"/>
      <c r="H28" s="326"/>
      <c r="I28" s="326">
        <f t="shared" si="1"/>
        <v>2.4500000000000002</v>
      </c>
      <c r="J28" s="326" t="s">
        <v>770</v>
      </c>
    </row>
    <row r="29" spans="2:10">
      <c r="B29" s="326"/>
      <c r="C29" s="326"/>
      <c r="D29" s="326"/>
      <c r="E29" s="326">
        <v>1</v>
      </c>
      <c r="F29" s="326">
        <v>9000</v>
      </c>
      <c r="G29" s="326"/>
      <c r="H29" s="326"/>
      <c r="I29" s="326">
        <f t="shared" si="1"/>
        <v>9</v>
      </c>
      <c r="J29" s="326" t="s">
        <v>771</v>
      </c>
    </row>
    <row r="30" spans="2:10">
      <c r="B30" s="326"/>
      <c r="C30" s="326"/>
      <c r="D30" s="326"/>
      <c r="E30" s="326">
        <v>1</v>
      </c>
      <c r="F30" s="326">
        <v>5000</v>
      </c>
      <c r="G30" s="326"/>
      <c r="H30" s="326"/>
      <c r="I30" s="326">
        <f t="shared" si="1"/>
        <v>5</v>
      </c>
      <c r="J30" s="326" t="s">
        <v>772</v>
      </c>
    </row>
    <row r="31" spans="2:10">
      <c r="B31" s="326"/>
      <c r="C31" s="326"/>
      <c r="D31" s="326"/>
      <c r="E31" s="326">
        <v>1</v>
      </c>
      <c r="F31" s="326">
        <v>800</v>
      </c>
      <c r="G31" s="326"/>
      <c r="H31" s="326"/>
      <c r="I31" s="326">
        <f t="shared" si="1"/>
        <v>0.8</v>
      </c>
      <c r="J31" s="326" t="s">
        <v>773</v>
      </c>
    </row>
    <row r="32" spans="2:10">
      <c r="B32" s="326"/>
      <c r="C32" s="326"/>
      <c r="D32" s="326"/>
      <c r="E32" s="326">
        <v>1</v>
      </c>
      <c r="F32" s="326">
        <v>6700</v>
      </c>
      <c r="G32" s="326"/>
      <c r="H32" s="326"/>
      <c r="I32" s="326">
        <f t="shared" si="1"/>
        <v>6.7</v>
      </c>
      <c r="J32" s="326" t="s">
        <v>774</v>
      </c>
    </row>
    <row r="33" spans="2:10">
      <c r="B33" s="326"/>
      <c r="C33" s="326"/>
      <c r="D33" s="326"/>
      <c r="E33" s="326">
        <v>1</v>
      </c>
      <c r="F33" s="326">
        <v>4600</v>
      </c>
      <c r="G33" s="326"/>
      <c r="H33" s="326"/>
      <c r="I33" s="326">
        <f t="shared" si="1"/>
        <v>4.5999999999999996</v>
      </c>
      <c r="J33" s="326" t="s">
        <v>775</v>
      </c>
    </row>
    <row r="34" spans="2:10">
      <c r="B34" s="326"/>
      <c r="C34" s="326"/>
      <c r="D34" s="326"/>
      <c r="E34" s="326">
        <v>1</v>
      </c>
      <c r="F34" s="326">
        <v>2000</v>
      </c>
      <c r="G34" s="326"/>
      <c r="H34" s="326"/>
      <c r="I34" s="326">
        <f t="shared" si="1"/>
        <v>2</v>
      </c>
      <c r="J34" s="326"/>
    </row>
    <row r="35" spans="2:10">
      <c r="B35" s="326"/>
      <c r="C35" s="326"/>
      <c r="D35" s="326"/>
      <c r="E35" s="326">
        <v>1</v>
      </c>
      <c r="F35" s="326">
        <v>2200</v>
      </c>
      <c r="G35" s="326"/>
      <c r="H35" s="326"/>
      <c r="I35" s="326">
        <f t="shared" si="1"/>
        <v>2.2000000000000002</v>
      </c>
      <c r="J35" s="326"/>
    </row>
    <row r="36" spans="2:10">
      <c r="B36" s="326"/>
      <c r="C36" s="326"/>
      <c r="D36" s="326"/>
      <c r="E36" s="326"/>
      <c r="F36" s="326"/>
      <c r="G36" s="326"/>
      <c r="H36" s="326"/>
      <c r="I36" s="348">
        <f>SUM(I27:I35)</f>
        <v>34.950000000000003</v>
      </c>
      <c r="J36" s="326"/>
    </row>
    <row r="37" spans="2:10">
      <c r="B37" s="326"/>
      <c r="C37" s="326"/>
      <c r="D37" s="326"/>
      <c r="E37" s="326"/>
      <c r="F37" s="326"/>
      <c r="G37" s="326"/>
      <c r="H37" s="326"/>
      <c r="I37" s="348"/>
      <c r="J37" s="326"/>
    </row>
    <row r="38" spans="2:10">
      <c r="B38" s="326">
        <v>2</v>
      </c>
      <c r="C38" s="326" t="s">
        <v>790</v>
      </c>
      <c r="D38" s="326"/>
      <c r="E38" s="326"/>
      <c r="F38" s="326"/>
      <c r="G38" s="326"/>
      <c r="H38" s="326"/>
      <c r="I38" s="348"/>
      <c r="J38" s="326"/>
    </row>
    <row r="39" spans="2:10">
      <c r="B39" s="326">
        <v>2.02</v>
      </c>
      <c r="C39" s="326" t="s">
        <v>136</v>
      </c>
      <c r="D39" s="326" t="s">
        <v>749</v>
      </c>
      <c r="E39" s="326"/>
      <c r="F39" s="326">
        <v>6000</v>
      </c>
      <c r="G39" s="326"/>
      <c r="H39" s="326"/>
      <c r="I39" s="326">
        <f t="shared" ref="I39:I42" si="2">PRODUCT(E39:H39)/10^3</f>
        <v>6</v>
      </c>
      <c r="J39" s="326" t="s">
        <v>800</v>
      </c>
    </row>
    <row r="40" spans="2:10">
      <c r="B40" s="326"/>
      <c r="C40" s="326"/>
      <c r="D40" s="326"/>
      <c r="E40" s="326"/>
      <c r="F40" s="326">
        <v>3200</v>
      </c>
      <c r="G40" s="326"/>
      <c r="H40" s="326"/>
      <c r="I40" s="326">
        <f t="shared" si="2"/>
        <v>3.2</v>
      </c>
      <c r="J40" s="326" t="s">
        <v>801</v>
      </c>
    </row>
    <row r="41" spans="2:10">
      <c r="B41" s="326"/>
      <c r="C41" s="326"/>
      <c r="D41" s="326"/>
      <c r="E41" s="326"/>
      <c r="F41" s="326">
        <v>1600</v>
      </c>
      <c r="G41" s="326"/>
      <c r="H41" s="326"/>
      <c r="I41" s="326">
        <f t="shared" si="2"/>
        <v>1.6</v>
      </c>
      <c r="J41" s="326" t="s">
        <v>802</v>
      </c>
    </row>
    <row r="42" spans="2:10">
      <c r="B42" s="326"/>
      <c r="C42" s="326"/>
      <c r="D42" s="326"/>
      <c r="E42" s="326"/>
      <c r="F42" s="326">
        <v>4300</v>
      </c>
      <c r="G42" s="326"/>
      <c r="H42" s="326"/>
      <c r="I42" s="326">
        <f t="shared" si="2"/>
        <v>4.3</v>
      </c>
      <c r="J42" s="326" t="s">
        <v>803</v>
      </c>
    </row>
    <row r="43" spans="2:10">
      <c r="B43" s="326"/>
      <c r="C43" s="326"/>
      <c r="D43" s="326"/>
      <c r="E43" s="326"/>
      <c r="F43" s="326"/>
      <c r="G43" s="326"/>
      <c r="H43" s="326"/>
      <c r="I43" s="348">
        <f>SUM(I39:I42)</f>
        <v>15.099999999999998</v>
      </c>
      <c r="J43" s="326"/>
    </row>
    <row r="44" spans="2:10">
      <c r="B44" s="326"/>
      <c r="C44" s="326"/>
      <c r="D44" s="326"/>
      <c r="E44" s="326"/>
      <c r="F44" s="326"/>
      <c r="G44" s="326"/>
      <c r="H44" s="326"/>
      <c r="I44" s="348"/>
      <c r="J44" s="326"/>
    </row>
    <row r="45" spans="2:10">
      <c r="B45" s="326"/>
      <c r="C45" s="326"/>
      <c r="D45" s="326"/>
      <c r="E45" s="326"/>
      <c r="F45" s="326"/>
      <c r="G45" s="326"/>
      <c r="H45" s="326"/>
      <c r="I45" s="348"/>
      <c r="J45" s="326"/>
    </row>
    <row r="46" spans="2:10">
      <c r="B46" s="326"/>
      <c r="C46" s="326"/>
      <c r="D46" s="326"/>
      <c r="E46" s="326"/>
      <c r="F46" s="326"/>
      <c r="G46" s="326"/>
      <c r="H46" s="326"/>
      <c r="I46" s="348"/>
      <c r="J46" s="326"/>
    </row>
    <row r="47" spans="2:10">
      <c r="B47" s="326"/>
      <c r="C47" s="326"/>
      <c r="D47" s="326"/>
      <c r="E47" s="326"/>
      <c r="F47" s="326"/>
      <c r="G47" s="326"/>
      <c r="H47" s="326"/>
      <c r="I47" s="348"/>
      <c r="J47" s="326"/>
    </row>
    <row r="48" spans="2:10">
      <c r="B48" s="326"/>
      <c r="C48" s="326"/>
      <c r="D48" s="326"/>
      <c r="E48" s="326"/>
      <c r="F48" s="326"/>
      <c r="G48" s="326"/>
      <c r="H48" s="326"/>
      <c r="I48" s="348"/>
      <c r="J48" s="326"/>
    </row>
    <row r="49" spans="2:10">
      <c r="B49" s="326"/>
      <c r="C49" s="326"/>
      <c r="D49" s="326"/>
      <c r="E49" s="326"/>
      <c r="F49" s="326"/>
      <c r="G49" s="326"/>
      <c r="H49" s="326"/>
      <c r="I49" s="348"/>
      <c r="J49" s="326"/>
    </row>
    <row r="50" spans="2:10">
      <c r="B50" s="326">
        <v>2.0299999999999998</v>
      </c>
      <c r="C50" s="326" t="s">
        <v>137</v>
      </c>
      <c r="D50" s="326" t="s">
        <v>749</v>
      </c>
      <c r="E50" s="326">
        <v>1</v>
      </c>
      <c r="F50" s="326">
        <v>5850</v>
      </c>
      <c r="G50" s="326"/>
      <c r="H50" s="326"/>
      <c r="I50" s="326">
        <f t="shared" ref="I50:I59" si="3">PRODUCT(E50:H50)/10^3</f>
        <v>5.85</v>
      </c>
      <c r="J50" s="326" t="s">
        <v>791</v>
      </c>
    </row>
    <row r="51" spans="2:10">
      <c r="B51" s="326"/>
      <c r="C51" s="326"/>
      <c r="D51" s="326"/>
      <c r="E51" s="326">
        <v>1</v>
      </c>
      <c r="F51" s="326">
        <v>3900</v>
      </c>
      <c r="G51" s="326"/>
      <c r="H51" s="326"/>
      <c r="I51" s="326">
        <f t="shared" si="3"/>
        <v>3.9</v>
      </c>
      <c r="J51" s="326" t="s">
        <v>792</v>
      </c>
    </row>
    <row r="52" spans="2:10">
      <c r="B52" s="326"/>
      <c r="C52" s="326"/>
      <c r="D52" s="326"/>
      <c r="E52" s="326">
        <v>1</v>
      </c>
      <c r="F52" s="326">
        <v>900</v>
      </c>
      <c r="G52" s="326"/>
      <c r="H52" s="326"/>
      <c r="I52" s="326">
        <f t="shared" si="3"/>
        <v>0.9</v>
      </c>
      <c r="J52" s="326" t="s">
        <v>793</v>
      </c>
    </row>
    <row r="53" spans="2:10">
      <c r="B53" s="326"/>
      <c r="C53" s="326"/>
      <c r="D53" s="326"/>
      <c r="E53" s="326">
        <v>1</v>
      </c>
      <c r="F53" s="326">
        <v>400</v>
      </c>
      <c r="G53" s="326"/>
      <c r="H53" s="326"/>
      <c r="I53" s="326">
        <f t="shared" si="3"/>
        <v>0.4</v>
      </c>
      <c r="J53" s="326" t="s">
        <v>794</v>
      </c>
    </row>
    <row r="54" spans="2:10">
      <c r="B54" s="326"/>
      <c r="C54" s="326"/>
      <c r="D54" s="326"/>
      <c r="E54" s="326">
        <v>1</v>
      </c>
      <c r="F54" s="326">
        <v>800</v>
      </c>
      <c r="G54" s="326"/>
      <c r="H54" s="326"/>
      <c r="I54" s="326">
        <f t="shared" si="3"/>
        <v>0.8</v>
      </c>
      <c r="J54" s="326" t="s">
        <v>795</v>
      </c>
    </row>
    <row r="55" spans="2:10">
      <c r="B55" s="326"/>
      <c r="C55" s="326"/>
      <c r="D55" s="326"/>
      <c r="E55" s="326">
        <v>1</v>
      </c>
      <c r="F55" s="326">
        <v>1600</v>
      </c>
      <c r="G55" s="326"/>
      <c r="H55" s="326"/>
      <c r="I55" s="326">
        <f t="shared" si="3"/>
        <v>1.6</v>
      </c>
      <c r="J55" s="326" t="s">
        <v>796</v>
      </c>
    </row>
    <row r="56" spans="2:10">
      <c r="B56" s="326"/>
      <c r="C56" s="326"/>
      <c r="D56" s="326"/>
      <c r="E56" s="326">
        <v>1</v>
      </c>
      <c r="F56" s="326">
        <v>2300</v>
      </c>
      <c r="G56" s="326"/>
      <c r="H56" s="326"/>
      <c r="I56" s="326">
        <f t="shared" si="3"/>
        <v>2.2999999999999998</v>
      </c>
      <c r="J56" s="326" t="s">
        <v>797</v>
      </c>
    </row>
    <row r="57" spans="2:10">
      <c r="B57" s="326"/>
      <c r="C57" s="326"/>
      <c r="D57" s="326"/>
      <c r="E57" s="326">
        <v>2</v>
      </c>
      <c r="F57" s="326">
        <v>4500</v>
      </c>
      <c r="G57" s="326"/>
      <c r="H57" s="326"/>
      <c r="I57" s="326">
        <f t="shared" si="3"/>
        <v>9</v>
      </c>
      <c r="J57" s="326" t="s">
        <v>798</v>
      </c>
    </row>
    <row r="58" spans="2:10">
      <c r="B58" s="326"/>
      <c r="C58" s="326"/>
      <c r="D58" s="326"/>
      <c r="E58" s="326">
        <v>2</v>
      </c>
      <c r="F58" s="326">
        <v>600</v>
      </c>
      <c r="G58" s="326"/>
      <c r="H58" s="326"/>
      <c r="I58" s="326">
        <f t="shared" si="3"/>
        <v>1.2</v>
      </c>
      <c r="J58" s="326" t="s">
        <v>799</v>
      </c>
    </row>
    <row r="59" spans="2:10">
      <c r="B59" s="326"/>
      <c r="C59" s="326"/>
      <c r="D59" s="326"/>
      <c r="E59" s="326">
        <v>1</v>
      </c>
      <c r="F59" s="326">
        <v>2900</v>
      </c>
      <c r="G59" s="326"/>
      <c r="H59" s="326"/>
      <c r="I59" s="326">
        <f t="shared" si="3"/>
        <v>2.9</v>
      </c>
      <c r="J59" s="326" t="s">
        <v>804</v>
      </c>
    </row>
    <row r="60" spans="2:10">
      <c r="B60" s="326"/>
      <c r="C60" s="326"/>
      <c r="D60" s="326"/>
      <c r="E60" s="326"/>
      <c r="F60" s="326"/>
      <c r="G60" s="326"/>
      <c r="H60" s="326"/>
      <c r="I60" s="348">
        <f>SUM(I50:I59)</f>
        <v>28.849999999999998</v>
      </c>
      <c r="J60" s="326"/>
    </row>
    <row r="61" spans="2:10">
      <c r="B61" s="326"/>
      <c r="C61" s="326"/>
      <c r="D61" s="326"/>
      <c r="E61" s="326"/>
      <c r="F61" s="326"/>
      <c r="G61" s="326"/>
      <c r="H61" s="326"/>
      <c r="I61" s="348"/>
      <c r="J61" s="326"/>
    </row>
    <row r="62" spans="2:10">
      <c r="B62" s="326"/>
      <c r="C62" s="326"/>
      <c r="D62" s="326"/>
      <c r="E62" s="326"/>
      <c r="F62" s="326"/>
      <c r="G62" s="326"/>
      <c r="H62" s="326"/>
      <c r="I62" s="348"/>
      <c r="J62" s="326"/>
    </row>
    <row r="63" spans="2:10">
      <c r="B63" s="326"/>
      <c r="C63" s="326"/>
      <c r="D63" s="326"/>
      <c r="E63" s="326"/>
      <c r="F63" s="326"/>
      <c r="G63" s="326"/>
      <c r="H63" s="326"/>
      <c r="I63" s="348"/>
      <c r="J63" s="326"/>
    </row>
    <row r="64" spans="2:10">
      <c r="B64" s="326">
        <v>2.04</v>
      </c>
      <c r="C64" s="326" t="s">
        <v>138</v>
      </c>
      <c r="D64" s="326" t="s">
        <v>749</v>
      </c>
      <c r="E64" s="326">
        <v>1</v>
      </c>
      <c r="F64" s="326">
        <v>600</v>
      </c>
      <c r="G64" s="326"/>
      <c r="H64" s="326"/>
      <c r="I64" s="326">
        <f t="shared" ref="I64:I66" si="4">PRODUCT(E64:H64)/10^3</f>
        <v>0.6</v>
      </c>
      <c r="J64" s="326"/>
    </row>
    <row r="65" spans="2:10">
      <c r="B65" s="326"/>
      <c r="C65" s="326"/>
      <c r="D65" s="326"/>
      <c r="E65" s="326">
        <v>1</v>
      </c>
      <c r="F65" s="326">
        <f>800+2650</f>
        <v>3450</v>
      </c>
      <c r="G65" s="326"/>
      <c r="H65" s="326"/>
      <c r="I65" s="326">
        <f t="shared" si="4"/>
        <v>3.45</v>
      </c>
      <c r="J65" s="326"/>
    </row>
    <row r="66" spans="2:10">
      <c r="B66" s="326"/>
      <c r="C66" s="326"/>
      <c r="D66" s="326"/>
      <c r="E66" s="326">
        <v>1</v>
      </c>
      <c r="F66" s="326">
        <v>2000</v>
      </c>
      <c r="G66" s="326"/>
      <c r="H66" s="326"/>
      <c r="I66" s="326">
        <f t="shared" si="4"/>
        <v>2</v>
      </c>
      <c r="J66" s="326"/>
    </row>
    <row r="67" spans="2:10">
      <c r="B67" s="326"/>
      <c r="C67" s="326"/>
      <c r="D67" s="326"/>
      <c r="E67" s="326"/>
      <c r="F67" s="326"/>
      <c r="G67" s="326"/>
      <c r="H67" s="326"/>
      <c r="I67" s="348">
        <f>SUM(I64:I66)</f>
        <v>6.05</v>
      </c>
      <c r="J67" s="326"/>
    </row>
    <row r="68" spans="2:10">
      <c r="B68" s="326"/>
      <c r="C68" s="326"/>
      <c r="D68" s="326"/>
      <c r="E68" s="326"/>
      <c r="F68" s="326"/>
      <c r="G68" s="326"/>
      <c r="H68" s="326"/>
      <c r="I68" s="326"/>
      <c r="J68" s="326"/>
    </row>
    <row r="69" spans="2:10">
      <c r="B69" s="326">
        <v>3.01</v>
      </c>
      <c r="C69" s="326" t="s">
        <v>140</v>
      </c>
      <c r="D69" s="326" t="s">
        <v>470</v>
      </c>
      <c r="E69" s="326">
        <v>4</v>
      </c>
      <c r="F69" s="326"/>
      <c r="G69" s="326"/>
      <c r="H69" s="326"/>
      <c r="I69" s="326"/>
      <c r="J69" s="326"/>
    </row>
    <row r="70" spans="2:10">
      <c r="B70" s="326">
        <v>4.01</v>
      </c>
      <c r="C70" s="326" t="s">
        <v>147</v>
      </c>
      <c r="D70" s="326" t="s">
        <v>470</v>
      </c>
      <c r="E70" s="326">
        <v>9</v>
      </c>
      <c r="F70" s="326"/>
      <c r="G70" s="326"/>
      <c r="H70" s="326"/>
      <c r="I70" s="326"/>
      <c r="J70" s="326"/>
    </row>
    <row r="71" spans="2:10">
      <c r="B71" s="326">
        <v>6.04</v>
      </c>
      <c r="C71" s="326" t="s">
        <v>164</v>
      </c>
      <c r="D71" s="326" t="s">
        <v>470</v>
      </c>
      <c r="E71" s="326">
        <v>1</v>
      </c>
      <c r="F71" s="326"/>
      <c r="G71" s="326"/>
      <c r="H71" s="326"/>
      <c r="I71" s="326"/>
      <c r="J71" s="326"/>
    </row>
    <row r="72" spans="2:10">
      <c r="B72" s="326">
        <v>6.06</v>
      </c>
      <c r="C72" s="326" t="s">
        <v>778</v>
      </c>
      <c r="D72" s="326" t="s">
        <v>470</v>
      </c>
      <c r="E72" s="326">
        <v>1</v>
      </c>
      <c r="F72" s="326"/>
      <c r="G72" s="326"/>
      <c r="H72" s="326"/>
      <c r="I72" s="326"/>
      <c r="J72" s="326"/>
    </row>
    <row r="73" spans="2:10">
      <c r="B73" s="326">
        <v>6.08</v>
      </c>
      <c r="C73" s="326" t="s">
        <v>171</v>
      </c>
      <c r="D73" s="326" t="s">
        <v>470</v>
      </c>
      <c r="E73" s="326">
        <v>1</v>
      </c>
      <c r="F73" s="326"/>
      <c r="G73" s="326"/>
      <c r="H73" s="326"/>
      <c r="I73" s="326"/>
      <c r="J73" s="326"/>
    </row>
    <row r="74" spans="2:10">
      <c r="B74" s="326">
        <v>6.09</v>
      </c>
      <c r="C74" s="326" t="s">
        <v>173</v>
      </c>
      <c r="D74" s="326" t="s">
        <v>470</v>
      </c>
      <c r="E74" s="326">
        <v>2</v>
      </c>
      <c r="F74" s="326"/>
      <c r="G74" s="326"/>
      <c r="H74" s="326"/>
      <c r="I74" s="326"/>
      <c r="J74" s="326" t="s">
        <v>779</v>
      </c>
    </row>
    <row r="75" spans="2:10">
      <c r="B75" s="326"/>
      <c r="C75" s="326"/>
      <c r="D75" s="326"/>
      <c r="E75" s="326"/>
      <c r="F75" s="326"/>
      <c r="G75" s="326"/>
      <c r="H75" s="326"/>
      <c r="I75" s="326"/>
      <c r="J75" s="326"/>
    </row>
    <row r="76" spans="2:10">
      <c r="B76" s="326"/>
      <c r="C76" s="332" t="s">
        <v>780</v>
      </c>
      <c r="D76" s="326" t="s">
        <v>470</v>
      </c>
      <c r="E76" s="326">
        <v>2</v>
      </c>
      <c r="F76" s="326"/>
      <c r="G76" s="326"/>
      <c r="H76" s="326"/>
      <c r="I76" s="326"/>
      <c r="J76" s="326"/>
    </row>
    <row r="77" spans="2:10" ht="29">
      <c r="B77" s="326"/>
      <c r="C77" s="332" t="s">
        <v>781</v>
      </c>
      <c r="D77" s="326" t="s">
        <v>470</v>
      </c>
      <c r="E77" s="326">
        <v>2</v>
      </c>
      <c r="F77" s="326"/>
      <c r="G77" s="326"/>
      <c r="H77" s="326"/>
      <c r="I77" s="326"/>
      <c r="J77" s="326"/>
    </row>
    <row r="78" spans="2:10">
      <c r="B78" s="326"/>
      <c r="C78" s="332" t="s">
        <v>189</v>
      </c>
      <c r="D78" s="326" t="s">
        <v>470</v>
      </c>
      <c r="E78" s="326">
        <v>2</v>
      </c>
      <c r="F78" s="326"/>
      <c r="G78" s="326"/>
      <c r="H78" s="326"/>
      <c r="I78" s="326"/>
      <c r="J78" s="326"/>
    </row>
    <row r="79" spans="2:10" ht="29">
      <c r="B79" s="326"/>
      <c r="C79" s="332" t="s">
        <v>782</v>
      </c>
      <c r="D79" s="326" t="s">
        <v>470</v>
      </c>
      <c r="E79" s="326">
        <v>2</v>
      </c>
      <c r="F79" s="326"/>
      <c r="G79" s="326"/>
      <c r="H79" s="326"/>
      <c r="I79" s="326"/>
      <c r="J79" s="326"/>
    </row>
    <row r="80" spans="2:10" ht="29">
      <c r="B80" s="326"/>
      <c r="C80" s="332" t="s">
        <v>783</v>
      </c>
      <c r="D80" s="326" t="s">
        <v>470</v>
      </c>
      <c r="E80" s="326">
        <v>2</v>
      </c>
      <c r="F80" s="326"/>
      <c r="G80" s="326"/>
      <c r="H80" s="326"/>
      <c r="I80" s="326"/>
      <c r="J80" s="326"/>
    </row>
    <row r="81" spans="2:10" ht="29">
      <c r="B81" s="326"/>
      <c r="C81" s="332" t="s">
        <v>784</v>
      </c>
      <c r="D81" s="326" t="s">
        <v>470</v>
      </c>
      <c r="E81" s="326">
        <v>2</v>
      </c>
      <c r="F81" s="326"/>
      <c r="G81" s="326"/>
      <c r="H81" s="326"/>
      <c r="I81" s="326"/>
      <c r="J81" s="326"/>
    </row>
    <row r="82" spans="2:10" ht="29">
      <c r="B82" s="326"/>
      <c r="C82" s="332" t="s">
        <v>785</v>
      </c>
      <c r="D82" s="326" t="s">
        <v>470</v>
      </c>
      <c r="E82" s="326">
        <v>2</v>
      </c>
      <c r="F82" s="326"/>
      <c r="G82" s="326"/>
      <c r="H82" s="326"/>
      <c r="I82" s="326"/>
      <c r="J82" s="326"/>
    </row>
    <row r="83" spans="2:10">
      <c r="B83" s="326"/>
      <c r="C83" s="332" t="s">
        <v>198</v>
      </c>
      <c r="D83" s="326" t="s">
        <v>470</v>
      </c>
      <c r="E83" s="326">
        <v>2</v>
      </c>
      <c r="F83" s="326"/>
      <c r="G83" s="326"/>
      <c r="H83" s="326"/>
      <c r="I83" s="326"/>
      <c r="J83" s="326"/>
    </row>
    <row r="84" spans="2:10">
      <c r="B84" s="326"/>
      <c r="C84" s="326"/>
      <c r="D84" s="326"/>
      <c r="E84" s="326"/>
      <c r="F84" s="326"/>
      <c r="G84" s="326"/>
      <c r="H84" s="326"/>
      <c r="I84" s="326"/>
      <c r="J84" s="326"/>
    </row>
    <row r="85" spans="2:10">
      <c r="B85" s="326"/>
      <c r="C85" s="326"/>
      <c r="D85" s="326"/>
      <c r="E85" s="326"/>
      <c r="F85" s="326"/>
      <c r="G85" s="326"/>
      <c r="H85" s="326"/>
      <c r="I85" s="326"/>
      <c r="J85" s="326"/>
    </row>
  </sheetData>
  <mergeCells count="1">
    <mergeCell ref="J22:J23"/>
  </mergeCells>
  <pageMargins left="0.7" right="0.7" top="0.75" bottom="0.75" header="0.3" footer="0.3"/>
  <pageSetup paperSize="9" scale="86" fitToHeight="0" orientation="landscape" r:id="rId1"/>
  <rowBreaks count="1" manualBreakCount="1">
    <brk id="3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7"/>
  <sheetViews>
    <sheetView showGridLines="0" zoomScale="90" zoomScaleNormal="90" zoomScaleSheetLayoutView="100" workbookViewId="0">
      <pane xSplit="4" ySplit="4" topLeftCell="E188" activePane="bottomRight" state="frozen"/>
      <selection pane="topRight" activeCell="E1" sqref="E1"/>
      <selection pane="bottomLeft" activeCell="A5" sqref="A5"/>
      <selection pane="bottomRight" activeCell="H203" sqref="H203"/>
    </sheetView>
  </sheetViews>
  <sheetFormatPr defaultRowHeight="10.5"/>
  <cols>
    <col min="1" max="1" width="5.54296875" style="10" bestFit="1" customWidth="1"/>
    <col min="2" max="2" width="56.7265625" style="7" customWidth="1"/>
    <col min="3" max="3" width="4.453125" style="8" bestFit="1" customWidth="1"/>
    <col min="4" max="4" width="4.26953125" style="8" bestFit="1" customWidth="1"/>
    <col min="5" max="5" width="14" style="160" customWidth="1"/>
    <col min="6" max="6" width="12.26953125" style="160" customWidth="1"/>
    <col min="7" max="7" width="14" style="319" customWidth="1"/>
    <col min="8" max="8" width="12.26953125" style="319" customWidth="1"/>
    <col min="9" max="249" width="9.1796875" style="7"/>
    <col min="250" max="250" width="7.7265625" style="7" customWidth="1"/>
    <col min="251" max="251" width="56.7265625" style="7" customWidth="1"/>
    <col min="252" max="252" width="8.453125" style="7" customWidth="1"/>
    <col min="253" max="253" width="8" style="7" customWidth="1"/>
    <col min="254" max="254" width="14.1796875" style="7" customWidth="1"/>
    <col min="255" max="255" width="16.1796875" style="7" customWidth="1"/>
    <col min="256" max="505" width="9.1796875" style="7"/>
    <col min="506" max="506" width="7.7265625" style="7" customWidth="1"/>
    <col min="507" max="507" width="56.7265625" style="7" customWidth="1"/>
    <col min="508" max="508" width="8.453125" style="7" customWidth="1"/>
    <col min="509" max="509" width="8" style="7" customWidth="1"/>
    <col min="510" max="510" width="14.1796875" style="7" customWidth="1"/>
    <col min="511" max="511" width="16.1796875" style="7" customWidth="1"/>
    <col min="512" max="761" width="9.1796875" style="7"/>
    <col min="762" max="762" width="7.7265625" style="7" customWidth="1"/>
    <col min="763" max="763" width="56.7265625" style="7" customWidth="1"/>
    <col min="764" max="764" width="8.453125" style="7" customWidth="1"/>
    <col min="765" max="765" width="8" style="7" customWidth="1"/>
    <col min="766" max="766" width="14.1796875" style="7" customWidth="1"/>
    <col min="767" max="767" width="16.1796875" style="7" customWidth="1"/>
    <col min="768" max="1017" width="9.1796875" style="7"/>
    <col min="1018" max="1018" width="7.7265625" style="7" customWidth="1"/>
    <col min="1019" max="1019" width="56.7265625" style="7" customWidth="1"/>
    <col min="1020" max="1020" width="8.453125" style="7" customWidth="1"/>
    <col min="1021" max="1021" width="8" style="7" customWidth="1"/>
    <col min="1022" max="1022" width="14.1796875" style="7" customWidth="1"/>
    <col min="1023" max="1023" width="16.1796875" style="7" customWidth="1"/>
    <col min="1024" max="1273" width="9.1796875" style="7"/>
    <col min="1274" max="1274" width="7.7265625" style="7" customWidth="1"/>
    <col min="1275" max="1275" width="56.7265625" style="7" customWidth="1"/>
    <col min="1276" max="1276" width="8.453125" style="7" customWidth="1"/>
    <col min="1277" max="1277" width="8" style="7" customWidth="1"/>
    <col min="1278" max="1278" width="14.1796875" style="7" customWidth="1"/>
    <col min="1279" max="1279" width="16.1796875" style="7" customWidth="1"/>
    <col min="1280" max="1529" width="9.1796875" style="7"/>
    <col min="1530" max="1530" width="7.7265625" style="7" customWidth="1"/>
    <col min="1531" max="1531" width="56.7265625" style="7" customWidth="1"/>
    <col min="1532" max="1532" width="8.453125" style="7" customWidth="1"/>
    <col min="1533" max="1533" width="8" style="7" customWidth="1"/>
    <col min="1534" max="1534" width="14.1796875" style="7" customWidth="1"/>
    <col min="1535" max="1535" width="16.1796875" style="7" customWidth="1"/>
    <col min="1536" max="1785" width="9.1796875" style="7"/>
    <col min="1786" max="1786" width="7.7265625" style="7" customWidth="1"/>
    <col min="1787" max="1787" width="56.7265625" style="7" customWidth="1"/>
    <col min="1788" max="1788" width="8.453125" style="7" customWidth="1"/>
    <col min="1789" max="1789" width="8" style="7" customWidth="1"/>
    <col min="1790" max="1790" width="14.1796875" style="7" customWidth="1"/>
    <col min="1791" max="1791" width="16.1796875" style="7" customWidth="1"/>
    <col min="1792" max="2041" width="9.1796875" style="7"/>
    <col min="2042" max="2042" width="7.7265625" style="7" customWidth="1"/>
    <col min="2043" max="2043" width="56.7265625" style="7" customWidth="1"/>
    <col min="2044" max="2044" width="8.453125" style="7" customWidth="1"/>
    <col min="2045" max="2045" width="8" style="7" customWidth="1"/>
    <col min="2046" max="2046" width="14.1796875" style="7" customWidth="1"/>
    <col min="2047" max="2047" width="16.1796875" style="7" customWidth="1"/>
    <col min="2048" max="2297" width="9.1796875" style="7"/>
    <col min="2298" max="2298" width="7.7265625" style="7" customWidth="1"/>
    <col min="2299" max="2299" width="56.7265625" style="7" customWidth="1"/>
    <col min="2300" max="2300" width="8.453125" style="7" customWidth="1"/>
    <col min="2301" max="2301" width="8" style="7" customWidth="1"/>
    <col min="2302" max="2302" width="14.1796875" style="7" customWidth="1"/>
    <col min="2303" max="2303" width="16.1796875" style="7" customWidth="1"/>
    <col min="2304" max="2553" width="9.1796875" style="7"/>
    <col min="2554" max="2554" width="7.7265625" style="7" customWidth="1"/>
    <col min="2555" max="2555" width="56.7265625" style="7" customWidth="1"/>
    <col min="2556" max="2556" width="8.453125" style="7" customWidth="1"/>
    <col min="2557" max="2557" width="8" style="7" customWidth="1"/>
    <col min="2558" max="2558" width="14.1796875" style="7" customWidth="1"/>
    <col min="2559" max="2559" width="16.1796875" style="7" customWidth="1"/>
    <col min="2560" max="2809" width="9.1796875" style="7"/>
    <col min="2810" max="2810" width="7.7265625" style="7" customWidth="1"/>
    <col min="2811" max="2811" width="56.7265625" style="7" customWidth="1"/>
    <col min="2812" max="2812" width="8.453125" style="7" customWidth="1"/>
    <col min="2813" max="2813" width="8" style="7" customWidth="1"/>
    <col min="2814" max="2814" width="14.1796875" style="7" customWidth="1"/>
    <col min="2815" max="2815" width="16.1796875" style="7" customWidth="1"/>
    <col min="2816" max="3065" width="9.1796875" style="7"/>
    <col min="3066" max="3066" width="7.7265625" style="7" customWidth="1"/>
    <col min="3067" max="3067" width="56.7265625" style="7" customWidth="1"/>
    <col min="3068" max="3068" width="8.453125" style="7" customWidth="1"/>
    <col min="3069" max="3069" width="8" style="7" customWidth="1"/>
    <col min="3070" max="3070" width="14.1796875" style="7" customWidth="1"/>
    <col min="3071" max="3071" width="16.1796875" style="7" customWidth="1"/>
    <col min="3072" max="3321" width="9.1796875" style="7"/>
    <col min="3322" max="3322" width="7.7265625" style="7" customWidth="1"/>
    <col min="3323" max="3323" width="56.7265625" style="7" customWidth="1"/>
    <col min="3324" max="3324" width="8.453125" style="7" customWidth="1"/>
    <col min="3325" max="3325" width="8" style="7" customWidth="1"/>
    <col min="3326" max="3326" width="14.1796875" style="7" customWidth="1"/>
    <col min="3327" max="3327" width="16.1796875" style="7" customWidth="1"/>
    <col min="3328" max="3577" width="9.1796875" style="7"/>
    <col min="3578" max="3578" width="7.7265625" style="7" customWidth="1"/>
    <col min="3579" max="3579" width="56.7265625" style="7" customWidth="1"/>
    <col min="3580" max="3580" width="8.453125" style="7" customWidth="1"/>
    <col min="3581" max="3581" width="8" style="7" customWidth="1"/>
    <col min="3582" max="3582" width="14.1796875" style="7" customWidth="1"/>
    <col min="3583" max="3583" width="16.1796875" style="7" customWidth="1"/>
    <col min="3584" max="3833" width="9.1796875" style="7"/>
    <col min="3834" max="3834" width="7.7265625" style="7" customWidth="1"/>
    <col min="3835" max="3835" width="56.7265625" style="7" customWidth="1"/>
    <col min="3836" max="3836" width="8.453125" style="7" customWidth="1"/>
    <col min="3837" max="3837" width="8" style="7" customWidth="1"/>
    <col min="3838" max="3838" width="14.1796875" style="7" customWidth="1"/>
    <col min="3839" max="3839" width="16.1796875" style="7" customWidth="1"/>
    <col min="3840" max="4089" width="9.1796875" style="7"/>
    <col min="4090" max="4090" width="7.7265625" style="7" customWidth="1"/>
    <col min="4091" max="4091" width="56.7265625" style="7" customWidth="1"/>
    <col min="4092" max="4092" width="8.453125" style="7" customWidth="1"/>
    <col min="4093" max="4093" width="8" style="7" customWidth="1"/>
    <col min="4094" max="4094" width="14.1796875" style="7" customWidth="1"/>
    <col min="4095" max="4095" width="16.1796875" style="7" customWidth="1"/>
    <col min="4096" max="4345" width="9.1796875" style="7"/>
    <col min="4346" max="4346" width="7.7265625" style="7" customWidth="1"/>
    <col min="4347" max="4347" width="56.7265625" style="7" customWidth="1"/>
    <col min="4348" max="4348" width="8.453125" style="7" customWidth="1"/>
    <col min="4349" max="4349" width="8" style="7" customWidth="1"/>
    <col min="4350" max="4350" width="14.1796875" style="7" customWidth="1"/>
    <col min="4351" max="4351" width="16.1796875" style="7" customWidth="1"/>
    <col min="4352" max="4601" width="9.1796875" style="7"/>
    <col min="4602" max="4602" width="7.7265625" style="7" customWidth="1"/>
    <col min="4603" max="4603" width="56.7265625" style="7" customWidth="1"/>
    <col min="4604" max="4604" width="8.453125" style="7" customWidth="1"/>
    <col min="4605" max="4605" width="8" style="7" customWidth="1"/>
    <col min="4606" max="4606" width="14.1796875" style="7" customWidth="1"/>
    <col min="4607" max="4607" width="16.1796875" style="7" customWidth="1"/>
    <col min="4608" max="4857" width="9.1796875" style="7"/>
    <col min="4858" max="4858" width="7.7265625" style="7" customWidth="1"/>
    <col min="4859" max="4859" width="56.7265625" style="7" customWidth="1"/>
    <col min="4860" max="4860" width="8.453125" style="7" customWidth="1"/>
    <col min="4861" max="4861" width="8" style="7" customWidth="1"/>
    <col min="4862" max="4862" width="14.1796875" style="7" customWidth="1"/>
    <col min="4863" max="4863" width="16.1796875" style="7" customWidth="1"/>
    <col min="4864" max="5113" width="9.1796875" style="7"/>
    <col min="5114" max="5114" width="7.7265625" style="7" customWidth="1"/>
    <col min="5115" max="5115" width="56.7265625" style="7" customWidth="1"/>
    <col min="5116" max="5116" width="8.453125" style="7" customWidth="1"/>
    <col min="5117" max="5117" width="8" style="7" customWidth="1"/>
    <col min="5118" max="5118" width="14.1796875" style="7" customWidth="1"/>
    <col min="5119" max="5119" width="16.1796875" style="7" customWidth="1"/>
    <col min="5120" max="5369" width="9.1796875" style="7"/>
    <col min="5370" max="5370" width="7.7265625" style="7" customWidth="1"/>
    <col min="5371" max="5371" width="56.7265625" style="7" customWidth="1"/>
    <col min="5372" max="5372" width="8.453125" style="7" customWidth="1"/>
    <col min="5373" max="5373" width="8" style="7" customWidth="1"/>
    <col min="5374" max="5374" width="14.1796875" style="7" customWidth="1"/>
    <col min="5375" max="5375" width="16.1796875" style="7" customWidth="1"/>
    <col min="5376" max="5625" width="9.1796875" style="7"/>
    <col min="5626" max="5626" width="7.7265625" style="7" customWidth="1"/>
    <col min="5627" max="5627" width="56.7265625" style="7" customWidth="1"/>
    <col min="5628" max="5628" width="8.453125" style="7" customWidth="1"/>
    <col min="5629" max="5629" width="8" style="7" customWidth="1"/>
    <col min="5630" max="5630" width="14.1796875" style="7" customWidth="1"/>
    <col min="5631" max="5631" width="16.1796875" style="7" customWidth="1"/>
    <col min="5632" max="5881" width="9.1796875" style="7"/>
    <col min="5882" max="5882" width="7.7265625" style="7" customWidth="1"/>
    <col min="5883" max="5883" width="56.7265625" style="7" customWidth="1"/>
    <col min="5884" max="5884" width="8.453125" style="7" customWidth="1"/>
    <col min="5885" max="5885" width="8" style="7" customWidth="1"/>
    <col min="5886" max="5886" width="14.1796875" style="7" customWidth="1"/>
    <col min="5887" max="5887" width="16.1796875" style="7" customWidth="1"/>
    <col min="5888" max="6137" width="9.1796875" style="7"/>
    <col min="6138" max="6138" width="7.7265625" style="7" customWidth="1"/>
    <col min="6139" max="6139" width="56.7265625" style="7" customWidth="1"/>
    <col min="6140" max="6140" width="8.453125" style="7" customWidth="1"/>
    <col min="6141" max="6141" width="8" style="7" customWidth="1"/>
    <col min="6142" max="6142" width="14.1796875" style="7" customWidth="1"/>
    <col min="6143" max="6143" width="16.1796875" style="7" customWidth="1"/>
    <col min="6144" max="6393" width="9.1796875" style="7"/>
    <col min="6394" max="6394" width="7.7265625" style="7" customWidth="1"/>
    <col min="6395" max="6395" width="56.7265625" style="7" customWidth="1"/>
    <col min="6396" max="6396" width="8.453125" style="7" customWidth="1"/>
    <col min="6397" max="6397" width="8" style="7" customWidth="1"/>
    <col min="6398" max="6398" width="14.1796875" style="7" customWidth="1"/>
    <col min="6399" max="6399" width="16.1796875" style="7" customWidth="1"/>
    <col min="6400" max="6649" width="9.1796875" style="7"/>
    <col min="6650" max="6650" width="7.7265625" style="7" customWidth="1"/>
    <col min="6651" max="6651" width="56.7265625" style="7" customWidth="1"/>
    <col min="6652" max="6652" width="8.453125" style="7" customWidth="1"/>
    <col min="6653" max="6653" width="8" style="7" customWidth="1"/>
    <col min="6654" max="6654" width="14.1796875" style="7" customWidth="1"/>
    <col min="6655" max="6655" width="16.1796875" style="7" customWidth="1"/>
    <col min="6656" max="6905" width="9.1796875" style="7"/>
    <col min="6906" max="6906" width="7.7265625" style="7" customWidth="1"/>
    <col min="6907" max="6907" width="56.7265625" style="7" customWidth="1"/>
    <col min="6908" max="6908" width="8.453125" style="7" customWidth="1"/>
    <col min="6909" max="6909" width="8" style="7" customWidth="1"/>
    <col min="6910" max="6910" width="14.1796875" style="7" customWidth="1"/>
    <col min="6911" max="6911" width="16.1796875" style="7" customWidth="1"/>
    <col min="6912" max="7161" width="9.1796875" style="7"/>
    <col min="7162" max="7162" width="7.7265625" style="7" customWidth="1"/>
    <col min="7163" max="7163" width="56.7265625" style="7" customWidth="1"/>
    <col min="7164" max="7164" width="8.453125" style="7" customWidth="1"/>
    <col min="7165" max="7165" width="8" style="7" customWidth="1"/>
    <col min="7166" max="7166" width="14.1796875" style="7" customWidth="1"/>
    <col min="7167" max="7167" width="16.1796875" style="7" customWidth="1"/>
    <col min="7168" max="7417" width="9.1796875" style="7"/>
    <col min="7418" max="7418" width="7.7265625" style="7" customWidth="1"/>
    <col min="7419" max="7419" width="56.7265625" style="7" customWidth="1"/>
    <col min="7420" max="7420" width="8.453125" style="7" customWidth="1"/>
    <col min="7421" max="7421" width="8" style="7" customWidth="1"/>
    <col min="7422" max="7422" width="14.1796875" style="7" customWidth="1"/>
    <col min="7423" max="7423" width="16.1796875" style="7" customWidth="1"/>
    <col min="7424" max="7673" width="9.1796875" style="7"/>
    <col min="7674" max="7674" width="7.7265625" style="7" customWidth="1"/>
    <col min="7675" max="7675" width="56.7265625" style="7" customWidth="1"/>
    <col min="7676" max="7676" width="8.453125" style="7" customWidth="1"/>
    <col min="7677" max="7677" width="8" style="7" customWidth="1"/>
    <col min="7678" max="7678" width="14.1796875" style="7" customWidth="1"/>
    <col min="7679" max="7679" width="16.1796875" style="7" customWidth="1"/>
    <col min="7680" max="7929" width="9.1796875" style="7"/>
    <col min="7930" max="7930" width="7.7265625" style="7" customWidth="1"/>
    <col min="7931" max="7931" width="56.7265625" style="7" customWidth="1"/>
    <col min="7932" max="7932" width="8.453125" style="7" customWidth="1"/>
    <col min="7933" max="7933" width="8" style="7" customWidth="1"/>
    <col min="7934" max="7934" width="14.1796875" style="7" customWidth="1"/>
    <col min="7935" max="7935" width="16.1796875" style="7" customWidth="1"/>
    <col min="7936" max="8185" width="9.1796875" style="7"/>
    <col min="8186" max="8186" width="7.7265625" style="7" customWidth="1"/>
    <col min="8187" max="8187" width="56.7265625" style="7" customWidth="1"/>
    <col min="8188" max="8188" width="8.453125" style="7" customWidth="1"/>
    <col min="8189" max="8189" width="8" style="7" customWidth="1"/>
    <col min="8190" max="8190" width="14.1796875" style="7" customWidth="1"/>
    <col min="8191" max="8191" width="16.1796875" style="7" customWidth="1"/>
    <col min="8192" max="8441" width="9.1796875" style="7"/>
    <col min="8442" max="8442" width="7.7265625" style="7" customWidth="1"/>
    <col min="8443" max="8443" width="56.7265625" style="7" customWidth="1"/>
    <col min="8444" max="8444" width="8.453125" style="7" customWidth="1"/>
    <col min="8445" max="8445" width="8" style="7" customWidth="1"/>
    <col min="8446" max="8446" width="14.1796875" style="7" customWidth="1"/>
    <col min="8447" max="8447" width="16.1796875" style="7" customWidth="1"/>
    <col min="8448" max="8697" width="9.1796875" style="7"/>
    <col min="8698" max="8698" width="7.7265625" style="7" customWidth="1"/>
    <col min="8699" max="8699" width="56.7265625" style="7" customWidth="1"/>
    <col min="8700" max="8700" width="8.453125" style="7" customWidth="1"/>
    <col min="8701" max="8701" width="8" style="7" customWidth="1"/>
    <col min="8702" max="8702" width="14.1796875" style="7" customWidth="1"/>
    <col min="8703" max="8703" width="16.1796875" style="7" customWidth="1"/>
    <col min="8704" max="8953" width="9.1796875" style="7"/>
    <col min="8954" max="8954" width="7.7265625" style="7" customWidth="1"/>
    <col min="8955" max="8955" width="56.7265625" style="7" customWidth="1"/>
    <col min="8956" max="8956" width="8.453125" style="7" customWidth="1"/>
    <col min="8957" max="8957" width="8" style="7" customWidth="1"/>
    <col min="8958" max="8958" width="14.1796875" style="7" customWidth="1"/>
    <col min="8959" max="8959" width="16.1796875" style="7" customWidth="1"/>
    <col min="8960" max="9209" width="9.1796875" style="7"/>
    <col min="9210" max="9210" width="7.7265625" style="7" customWidth="1"/>
    <col min="9211" max="9211" width="56.7265625" style="7" customWidth="1"/>
    <col min="9212" max="9212" width="8.453125" style="7" customWidth="1"/>
    <col min="9213" max="9213" width="8" style="7" customWidth="1"/>
    <col min="9214" max="9214" width="14.1796875" style="7" customWidth="1"/>
    <col min="9215" max="9215" width="16.1796875" style="7" customWidth="1"/>
    <col min="9216" max="9465" width="9.1796875" style="7"/>
    <col min="9466" max="9466" width="7.7265625" style="7" customWidth="1"/>
    <col min="9467" max="9467" width="56.7265625" style="7" customWidth="1"/>
    <col min="9468" max="9468" width="8.453125" style="7" customWidth="1"/>
    <col min="9469" max="9469" width="8" style="7" customWidth="1"/>
    <col min="9470" max="9470" width="14.1796875" style="7" customWidth="1"/>
    <col min="9471" max="9471" width="16.1796875" style="7" customWidth="1"/>
    <col min="9472" max="9721" width="9.1796875" style="7"/>
    <col min="9722" max="9722" width="7.7265625" style="7" customWidth="1"/>
    <col min="9723" max="9723" width="56.7265625" style="7" customWidth="1"/>
    <col min="9724" max="9724" width="8.453125" style="7" customWidth="1"/>
    <col min="9725" max="9725" width="8" style="7" customWidth="1"/>
    <col min="9726" max="9726" width="14.1796875" style="7" customWidth="1"/>
    <col min="9727" max="9727" width="16.1796875" style="7" customWidth="1"/>
    <col min="9728" max="9977" width="9.1796875" style="7"/>
    <col min="9978" max="9978" width="7.7265625" style="7" customWidth="1"/>
    <col min="9979" max="9979" width="56.7265625" style="7" customWidth="1"/>
    <col min="9980" max="9980" width="8.453125" style="7" customWidth="1"/>
    <col min="9981" max="9981" width="8" style="7" customWidth="1"/>
    <col min="9982" max="9982" width="14.1796875" style="7" customWidth="1"/>
    <col min="9983" max="9983" width="16.1796875" style="7" customWidth="1"/>
    <col min="9984" max="10233" width="9.1796875" style="7"/>
    <col min="10234" max="10234" width="7.7265625" style="7" customWidth="1"/>
    <col min="10235" max="10235" width="56.7265625" style="7" customWidth="1"/>
    <col min="10236" max="10236" width="8.453125" style="7" customWidth="1"/>
    <col min="10237" max="10237" width="8" style="7" customWidth="1"/>
    <col min="10238" max="10238" width="14.1796875" style="7" customWidth="1"/>
    <col min="10239" max="10239" width="16.1796875" style="7" customWidth="1"/>
    <col min="10240" max="10489" width="9.1796875" style="7"/>
    <col min="10490" max="10490" width="7.7265625" style="7" customWidth="1"/>
    <col min="10491" max="10491" width="56.7265625" style="7" customWidth="1"/>
    <col min="10492" max="10492" width="8.453125" style="7" customWidth="1"/>
    <col min="10493" max="10493" width="8" style="7" customWidth="1"/>
    <col min="10494" max="10494" width="14.1796875" style="7" customWidth="1"/>
    <col min="10495" max="10495" width="16.1796875" style="7" customWidth="1"/>
    <col min="10496" max="10745" width="9.1796875" style="7"/>
    <col min="10746" max="10746" width="7.7265625" style="7" customWidth="1"/>
    <col min="10747" max="10747" width="56.7265625" style="7" customWidth="1"/>
    <col min="10748" max="10748" width="8.453125" style="7" customWidth="1"/>
    <col min="10749" max="10749" width="8" style="7" customWidth="1"/>
    <col min="10750" max="10750" width="14.1796875" style="7" customWidth="1"/>
    <col min="10751" max="10751" width="16.1796875" style="7" customWidth="1"/>
    <col min="10752" max="11001" width="9.1796875" style="7"/>
    <col min="11002" max="11002" width="7.7265625" style="7" customWidth="1"/>
    <col min="11003" max="11003" width="56.7265625" style="7" customWidth="1"/>
    <col min="11004" max="11004" width="8.453125" style="7" customWidth="1"/>
    <col min="11005" max="11005" width="8" style="7" customWidth="1"/>
    <col min="11006" max="11006" width="14.1796875" style="7" customWidth="1"/>
    <col min="11007" max="11007" width="16.1796875" style="7" customWidth="1"/>
    <col min="11008" max="11257" width="9.1796875" style="7"/>
    <col min="11258" max="11258" width="7.7265625" style="7" customWidth="1"/>
    <col min="11259" max="11259" width="56.7265625" style="7" customWidth="1"/>
    <col min="11260" max="11260" width="8.453125" style="7" customWidth="1"/>
    <col min="11261" max="11261" width="8" style="7" customWidth="1"/>
    <col min="11262" max="11262" width="14.1796875" style="7" customWidth="1"/>
    <col min="11263" max="11263" width="16.1796875" style="7" customWidth="1"/>
    <col min="11264" max="11513" width="9.1796875" style="7"/>
    <col min="11514" max="11514" width="7.7265625" style="7" customWidth="1"/>
    <col min="11515" max="11515" width="56.7265625" style="7" customWidth="1"/>
    <col min="11516" max="11516" width="8.453125" style="7" customWidth="1"/>
    <col min="11517" max="11517" width="8" style="7" customWidth="1"/>
    <col min="11518" max="11518" width="14.1796875" style="7" customWidth="1"/>
    <col min="11519" max="11519" width="16.1796875" style="7" customWidth="1"/>
    <col min="11520" max="11769" width="9.1796875" style="7"/>
    <col min="11770" max="11770" width="7.7265625" style="7" customWidth="1"/>
    <col min="11771" max="11771" width="56.7265625" style="7" customWidth="1"/>
    <col min="11772" max="11772" width="8.453125" style="7" customWidth="1"/>
    <col min="11773" max="11773" width="8" style="7" customWidth="1"/>
    <col min="11774" max="11774" width="14.1796875" style="7" customWidth="1"/>
    <col min="11775" max="11775" width="16.1796875" style="7" customWidth="1"/>
    <col min="11776" max="12025" width="9.1796875" style="7"/>
    <col min="12026" max="12026" width="7.7265625" style="7" customWidth="1"/>
    <col min="12027" max="12027" width="56.7265625" style="7" customWidth="1"/>
    <col min="12028" max="12028" width="8.453125" style="7" customWidth="1"/>
    <col min="12029" max="12029" width="8" style="7" customWidth="1"/>
    <col min="12030" max="12030" width="14.1796875" style="7" customWidth="1"/>
    <col min="12031" max="12031" width="16.1796875" style="7" customWidth="1"/>
    <col min="12032" max="12281" width="9.1796875" style="7"/>
    <col min="12282" max="12282" width="7.7265625" style="7" customWidth="1"/>
    <col min="12283" max="12283" width="56.7265625" style="7" customWidth="1"/>
    <col min="12284" max="12284" width="8.453125" style="7" customWidth="1"/>
    <col min="12285" max="12285" width="8" style="7" customWidth="1"/>
    <col min="12286" max="12286" width="14.1796875" style="7" customWidth="1"/>
    <col min="12287" max="12287" width="16.1796875" style="7" customWidth="1"/>
    <col min="12288" max="12537" width="9.1796875" style="7"/>
    <col min="12538" max="12538" width="7.7265625" style="7" customWidth="1"/>
    <col min="12539" max="12539" width="56.7265625" style="7" customWidth="1"/>
    <col min="12540" max="12540" width="8.453125" style="7" customWidth="1"/>
    <col min="12541" max="12541" width="8" style="7" customWidth="1"/>
    <col min="12542" max="12542" width="14.1796875" style="7" customWidth="1"/>
    <col min="12543" max="12543" width="16.1796875" style="7" customWidth="1"/>
    <col min="12544" max="12793" width="9.1796875" style="7"/>
    <col min="12794" max="12794" width="7.7265625" style="7" customWidth="1"/>
    <col min="12795" max="12795" width="56.7265625" style="7" customWidth="1"/>
    <col min="12796" max="12796" width="8.453125" style="7" customWidth="1"/>
    <col min="12797" max="12797" width="8" style="7" customWidth="1"/>
    <col min="12798" max="12798" width="14.1796875" style="7" customWidth="1"/>
    <col min="12799" max="12799" width="16.1796875" style="7" customWidth="1"/>
    <col min="12800" max="13049" width="9.1796875" style="7"/>
    <col min="13050" max="13050" width="7.7265625" style="7" customWidth="1"/>
    <col min="13051" max="13051" width="56.7265625" style="7" customWidth="1"/>
    <col min="13052" max="13052" width="8.453125" style="7" customWidth="1"/>
    <col min="13053" max="13053" width="8" style="7" customWidth="1"/>
    <col min="13054" max="13054" width="14.1796875" style="7" customWidth="1"/>
    <col min="13055" max="13055" width="16.1796875" style="7" customWidth="1"/>
    <col min="13056" max="13305" width="9.1796875" style="7"/>
    <col min="13306" max="13306" width="7.7265625" style="7" customWidth="1"/>
    <col min="13307" max="13307" width="56.7265625" style="7" customWidth="1"/>
    <col min="13308" max="13308" width="8.453125" style="7" customWidth="1"/>
    <col min="13309" max="13309" width="8" style="7" customWidth="1"/>
    <col min="13310" max="13310" width="14.1796875" style="7" customWidth="1"/>
    <col min="13311" max="13311" width="16.1796875" style="7" customWidth="1"/>
    <col min="13312" max="13561" width="9.1796875" style="7"/>
    <col min="13562" max="13562" width="7.7265625" style="7" customWidth="1"/>
    <col min="13563" max="13563" width="56.7265625" style="7" customWidth="1"/>
    <col min="13564" max="13564" width="8.453125" style="7" customWidth="1"/>
    <col min="13565" max="13565" width="8" style="7" customWidth="1"/>
    <col min="13566" max="13566" width="14.1796875" style="7" customWidth="1"/>
    <col min="13567" max="13567" width="16.1796875" style="7" customWidth="1"/>
    <col min="13568" max="13817" width="9.1796875" style="7"/>
    <col min="13818" max="13818" width="7.7265625" style="7" customWidth="1"/>
    <col min="13819" max="13819" width="56.7265625" style="7" customWidth="1"/>
    <col min="13820" max="13820" width="8.453125" style="7" customWidth="1"/>
    <col min="13821" max="13821" width="8" style="7" customWidth="1"/>
    <col min="13822" max="13822" width="14.1796875" style="7" customWidth="1"/>
    <col min="13823" max="13823" width="16.1796875" style="7" customWidth="1"/>
    <col min="13824" max="14073" width="9.1796875" style="7"/>
    <col min="14074" max="14074" width="7.7265625" style="7" customWidth="1"/>
    <col min="14075" max="14075" width="56.7265625" style="7" customWidth="1"/>
    <col min="14076" max="14076" width="8.453125" style="7" customWidth="1"/>
    <col min="14077" max="14077" width="8" style="7" customWidth="1"/>
    <col min="14078" max="14078" width="14.1796875" style="7" customWidth="1"/>
    <col min="14079" max="14079" width="16.1796875" style="7" customWidth="1"/>
    <col min="14080" max="14329" width="9.1796875" style="7"/>
    <col min="14330" max="14330" width="7.7265625" style="7" customWidth="1"/>
    <col min="14331" max="14331" width="56.7265625" style="7" customWidth="1"/>
    <col min="14332" max="14332" width="8.453125" style="7" customWidth="1"/>
    <col min="14333" max="14333" width="8" style="7" customWidth="1"/>
    <col min="14334" max="14334" width="14.1796875" style="7" customWidth="1"/>
    <col min="14335" max="14335" width="16.1796875" style="7" customWidth="1"/>
    <col min="14336" max="14585" width="9.1796875" style="7"/>
    <col min="14586" max="14586" width="7.7265625" style="7" customWidth="1"/>
    <col min="14587" max="14587" width="56.7265625" style="7" customWidth="1"/>
    <col min="14588" max="14588" width="8.453125" style="7" customWidth="1"/>
    <col min="14589" max="14589" width="8" style="7" customWidth="1"/>
    <col min="14590" max="14590" width="14.1796875" style="7" customWidth="1"/>
    <col min="14591" max="14591" width="16.1796875" style="7" customWidth="1"/>
    <col min="14592" max="14841" width="9.1796875" style="7"/>
    <col min="14842" max="14842" width="7.7265625" style="7" customWidth="1"/>
    <col min="14843" max="14843" width="56.7265625" style="7" customWidth="1"/>
    <col min="14844" max="14844" width="8.453125" style="7" customWidth="1"/>
    <col min="14845" max="14845" width="8" style="7" customWidth="1"/>
    <col min="14846" max="14846" width="14.1796875" style="7" customWidth="1"/>
    <col min="14847" max="14847" width="16.1796875" style="7" customWidth="1"/>
    <col min="14848" max="15097" width="9.1796875" style="7"/>
    <col min="15098" max="15098" width="7.7265625" style="7" customWidth="1"/>
    <col min="15099" max="15099" width="56.7265625" style="7" customWidth="1"/>
    <col min="15100" max="15100" width="8.453125" style="7" customWidth="1"/>
    <col min="15101" max="15101" width="8" style="7" customWidth="1"/>
    <col min="15102" max="15102" width="14.1796875" style="7" customWidth="1"/>
    <col min="15103" max="15103" width="16.1796875" style="7" customWidth="1"/>
    <col min="15104" max="15353" width="9.1796875" style="7"/>
    <col min="15354" max="15354" width="7.7265625" style="7" customWidth="1"/>
    <col min="15355" max="15355" width="56.7265625" style="7" customWidth="1"/>
    <col min="15356" max="15356" width="8.453125" style="7" customWidth="1"/>
    <col min="15357" max="15357" width="8" style="7" customWidth="1"/>
    <col min="15358" max="15358" width="14.1796875" style="7" customWidth="1"/>
    <col min="15359" max="15359" width="16.1796875" style="7" customWidth="1"/>
    <col min="15360" max="15609" width="9.1796875" style="7"/>
    <col min="15610" max="15610" width="7.7265625" style="7" customWidth="1"/>
    <col min="15611" max="15611" width="56.7265625" style="7" customWidth="1"/>
    <col min="15612" max="15612" width="8.453125" style="7" customWidth="1"/>
    <col min="15613" max="15613" width="8" style="7" customWidth="1"/>
    <col min="15614" max="15614" width="14.1796875" style="7" customWidth="1"/>
    <col min="15615" max="15615" width="16.1796875" style="7" customWidth="1"/>
    <col min="15616" max="15865" width="9.1796875" style="7"/>
    <col min="15866" max="15866" width="7.7265625" style="7" customWidth="1"/>
    <col min="15867" max="15867" width="56.7265625" style="7" customWidth="1"/>
    <col min="15868" max="15868" width="8.453125" style="7" customWidth="1"/>
    <col min="15869" max="15869" width="8" style="7" customWidth="1"/>
    <col min="15870" max="15870" width="14.1796875" style="7" customWidth="1"/>
    <col min="15871" max="15871" width="16.1796875" style="7" customWidth="1"/>
    <col min="15872" max="16121" width="9.1796875" style="7"/>
    <col min="16122" max="16122" width="7.7265625" style="7" customWidth="1"/>
    <col min="16123" max="16123" width="56.7265625" style="7" customWidth="1"/>
    <col min="16124" max="16124" width="8.453125" style="7" customWidth="1"/>
    <col min="16125" max="16125" width="8" style="7" customWidth="1"/>
    <col min="16126" max="16126" width="14.1796875" style="7" customWidth="1"/>
    <col min="16127" max="16127" width="16.1796875" style="7" customWidth="1"/>
    <col min="16128" max="16383" width="9.1796875" style="7"/>
    <col min="16384" max="16384" width="9.1796875" style="7" customWidth="1"/>
  </cols>
  <sheetData>
    <row r="1" spans="1:8">
      <c r="A1" s="400" t="s">
        <v>337</v>
      </c>
      <c r="B1" s="401"/>
      <c r="C1" s="401"/>
      <c r="D1" s="401"/>
      <c r="E1" s="401"/>
      <c r="F1" s="401"/>
      <c r="G1" s="8"/>
      <c r="H1" s="8"/>
    </row>
    <row r="2" spans="1:8">
      <c r="A2" s="407"/>
      <c r="B2" s="408"/>
      <c r="C2" s="408"/>
      <c r="D2" s="409"/>
      <c r="E2" s="410" t="s">
        <v>650</v>
      </c>
      <c r="F2" s="411"/>
      <c r="G2" s="313"/>
      <c r="H2" s="313"/>
    </row>
    <row r="3" spans="1:8" ht="45" customHeight="1">
      <c r="A3" s="402" t="s">
        <v>338</v>
      </c>
      <c r="B3" s="403"/>
      <c r="C3" s="403"/>
      <c r="D3" s="403"/>
      <c r="E3" s="403"/>
      <c r="F3" s="404"/>
      <c r="G3" s="396" t="s">
        <v>654</v>
      </c>
      <c r="H3" s="396"/>
    </row>
    <row r="4" spans="1:8">
      <c r="A4" s="75" t="s">
        <v>339</v>
      </c>
      <c r="B4" s="76" t="s">
        <v>340</v>
      </c>
      <c r="C4" s="75" t="s">
        <v>341</v>
      </c>
      <c r="D4" s="75" t="s">
        <v>342</v>
      </c>
      <c r="E4" s="155" t="s">
        <v>343</v>
      </c>
      <c r="F4" s="306" t="s">
        <v>344</v>
      </c>
      <c r="G4" s="291" t="s">
        <v>655</v>
      </c>
      <c r="H4" s="291" t="s">
        <v>3</v>
      </c>
    </row>
    <row r="5" spans="1:8">
      <c r="A5" s="75"/>
      <c r="B5" s="76"/>
      <c r="C5" s="75"/>
      <c r="D5" s="75"/>
      <c r="E5" s="156" t="s">
        <v>345</v>
      </c>
      <c r="F5" s="307" t="s">
        <v>345</v>
      </c>
      <c r="G5" s="315"/>
      <c r="H5" s="315"/>
    </row>
    <row r="6" spans="1:8">
      <c r="A6" s="75"/>
      <c r="B6" s="76"/>
      <c r="C6" s="75"/>
      <c r="D6" s="75"/>
      <c r="E6" s="156"/>
      <c r="F6" s="307"/>
      <c r="G6" s="316"/>
      <c r="H6" s="316"/>
    </row>
    <row r="7" spans="1:8" ht="126">
      <c r="A7" s="78"/>
      <c r="B7" s="79" t="s">
        <v>346</v>
      </c>
      <c r="C7" s="78"/>
      <c r="D7" s="80"/>
      <c r="E7" s="157"/>
      <c r="F7" s="308"/>
      <c r="G7" s="316"/>
      <c r="H7" s="316"/>
    </row>
    <row r="8" spans="1:8">
      <c r="A8" s="78"/>
      <c r="B8" s="79"/>
      <c r="C8" s="78"/>
      <c r="D8" s="80"/>
      <c r="E8" s="157"/>
      <c r="F8" s="308"/>
      <c r="G8" s="316"/>
      <c r="H8" s="316"/>
    </row>
    <row r="9" spans="1:8" ht="21">
      <c r="A9" s="78"/>
      <c r="B9" s="79" t="s">
        <v>347</v>
      </c>
      <c r="C9" s="78"/>
      <c r="D9" s="80"/>
      <c r="E9" s="157"/>
      <c r="F9" s="308"/>
      <c r="G9" s="316"/>
      <c r="H9" s="316"/>
    </row>
    <row r="10" spans="1:8">
      <c r="A10" s="78"/>
      <c r="B10" s="79"/>
      <c r="C10" s="78"/>
      <c r="D10" s="80"/>
      <c r="E10" s="157"/>
      <c r="F10" s="308"/>
      <c r="G10" s="316"/>
      <c r="H10" s="316"/>
    </row>
    <row r="11" spans="1:8" ht="21">
      <c r="A11" s="78"/>
      <c r="B11" s="81" t="s">
        <v>348</v>
      </c>
      <c r="C11" s="78"/>
      <c r="D11" s="80"/>
      <c r="E11" s="157"/>
      <c r="F11" s="308"/>
      <c r="G11" s="316"/>
      <c r="H11" s="316"/>
    </row>
    <row r="12" spans="1:8">
      <c r="A12" s="78"/>
      <c r="B12" s="81"/>
      <c r="C12" s="78"/>
      <c r="D12" s="80"/>
      <c r="E12" s="157"/>
      <c r="F12" s="308"/>
      <c r="G12" s="316"/>
      <c r="H12" s="316"/>
    </row>
    <row r="13" spans="1:8" ht="21">
      <c r="A13" s="78"/>
      <c r="B13" s="82" t="s">
        <v>349</v>
      </c>
      <c r="C13" s="78"/>
      <c r="D13" s="80"/>
      <c r="E13" s="157"/>
      <c r="F13" s="308"/>
      <c r="G13" s="316"/>
      <c r="H13" s="316"/>
    </row>
    <row r="14" spans="1:8">
      <c r="A14" s="78"/>
      <c r="B14" s="82"/>
      <c r="C14" s="78"/>
      <c r="D14" s="80"/>
      <c r="E14" s="157"/>
      <c r="F14" s="308"/>
      <c r="G14" s="316"/>
      <c r="H14" s="316"/>
    </row>
    <row r="15" spans="1:8" ht="31.5">
      <c r="A15" s="78"/>
      <c r="B15" s="82" t="s">
        <v>350</v>
      </c>
      <c r="C15" s="78"/>
      <c r="D15" s="80"/>
      <c r="E15" s="157"/>
      <c r="F15" s="308"/>
      <c r="G15" s="316"/>
      <c r="H15" s="316"/>
    </row>
    <row r="16" spans="1:8">
      <c r="A16" s="78"/>
      <c r="B16" s="82"/>
      <c r="C16" s="78"/>
      <c r="D16" s="80"/>
      <c r="E16" s="157"/>
      <c r="F16" s="308"/>
      <c r="G16" s="316"/>
      <c r="H16" s="316"/>
    </row>
    <row r="17" spans="1:8" ht="21">
      <c r="A17" s="78"/>
      <c r="B17" s="82" t="s">
        <v>351</v>
      </c>
      <c r="C17" s="78"/>
      <c r="D17" s="80"/>
      <c r="E17" s="157"/>
      <c r="F17" s="308"/>
      <c r="G17" s="316"/>
      <c r="H17" s="316"/>
    </row>
    <row r="18" spans="1:8">
      <c r="A18" s="78"/>
      <c r="B18" s="82"/>
      <c r="C18" s="78"/>
      <c r="D18" s="80"/>
      <c r="E18" s="157"/>
      <c r="F18" s="308"/>
      <c r="G18" s="316"/>
      <c r="H18" s="316"/>
    </row>
    <row r="19" spans="1:8" ht="31.5">
      <c r="A19" s="78"/>
      <c r="B19" s="82" t="s">
        <v>352</v>
      </c>
      <c r="C19" s="78"/>
      <c r="D19" s="80"/>
      <c r="E19" s="157"/>
      <c r="F19" s="308"/>
      <c r="G19" s="316"/>
      <c r="H19" s="316"/>
    </row>
    <row r="20" spans="1:8">
      <c r="A20" s="78"/>
      <c r="B20" s="82" t="s">
        <v>353</v>
      </c>
      <c r="C20" s="78"/>
      <c r="D20" s="80"/>
      <c r="E20" s="157"/>
      <c r="F20" s="308"/>
      <c r="G20" s="316"/>
      <c r="H20" s="316"/>
    </row>
    <row r="21" spans="1:8" ht="21">
      <c r="A21" s="78"/>
      <c r="B21" s="82" t="s">
        <v>354</v>
      </c>
      <c r="C21" s="78"/>
      <c r="D21" s="80"/>
      <c r="E21" s="157"/>
      <c r="F21" s="308"/>
      <c r="G21" s="316"/>
      <c r="H21" s="316"/>
    </row>
    <row r="22" spans="1:8">
      <c r="A22" s="78"/>
      <c r="B22" s="82"/>
      <c r="C22" s="78"/>
      <c r="D22" s="80"/>
      <c r="E22" s="157"/>
      <c r="F22" s="308"/>
      <c r="G22" s="316"/>
      <c r="H22" s="316"/>
    </row>
    <row r="23" spans="1:8">
      <c r="A23" s="78"/>
      <c r="B23" s="82" t="s">
        <v>355</v>
      </c>
      <c r="C23" s="78"/>
      <c r="D23" s="80"/>
      <c r="E23" s="157"/>
      <c r="F23" s="308"/>
      <c r="G23" s="316"/>
      <c r="H23" s="316"/>
    </row>
    <row r="24" spans="1:8">
      <c r="A24" s="78"/>
      <c r="B24" s="82"/>
      <c r="C24" s="78"/>
      <c r="D24" s="80"/>
      <c r="E24" s="157"/>
      <c r="F24" s="308"/>
      <c r="G24" s="316"/>
      <c r="H24" s="316"/>
    </row>
    <row r="25" spans="1:8" ht="21">
      <c r="A25" s="78"/>
      <c r="B25" s="82" t="s">
        <v>356</v>
      </c>
      <c r="C25" s="78"/>
      <c r="D25" s="80"/>
      <c r="E25" s="157"/>
      <c r="F25" s="308"/>
      <c r="G25" s="316"/>
      <c r="H25" s="316"/>
    </row>
    <row r="26" spans="1:8">
      <c r="A26" s="78"/>
      <c r="B26" s="82"/>
      <c r="C26" s="78"/>
      <c r="D26" s="80"/>
      <c r="E26" s="157"/>
      <c r="F26" s="308"/>
      <c r="G26" s="316"/>
      <c r="H26" s="316"/>
    </row>
    <row r="27" spans="1:8">
      <c r="A27" s="78"/>
      <c r="B27" s="82" t="s">
        <v>357</v>
      </c>
      <c r="C27" s="78"/>
      <c r="D27" s="80"/>
      <c r="E27" s="157"/>
      <c r="F27" s="308"/>
      <c r="G27" s="316"/>
      <c r="H27" s="316"/>
    </row>
    <row r="28" spans="1:8">
      <c r="A28" s="75"/>
      <c r="B28" s="76"/>
      <c r="C28" s="75"/>
      <c r="D28" s="75"/>
      <c r="E28" s="156"/>
      <c r="F28" s="307"/>
      <c r="G28" s="316"/>
      <c r="H28" s="316"/>
    </row>
    <row r="29" spans="1:8">
      <c r="A29" s="83">
        <v>1</v>
      </c>
      <c r="B29" s="84" t="s">
        <v>358</v>
      </c>
      <c r="C29" s="78"/>
      <c r="D29" s="80"/>
      <c r="E29" s="157"/>
      <c r="F29" s="308"/>
      <c r="G29" s="316"/>
      <c r="H29" s="316"/>
    </row>
    <row r="30" spans="1:8">
      <c r="A30" s="85"/>
      <c r="B30" s="86"/>
      <c r="C30" s="78"/>
      <c r="D30" s="80"/>
      <c r="E30" s="157"/>
      <c r="F30" s="308"/>
      <c r="G30" s="316"/>
      <c r="H30" s="316"/>
    </row>
    <row r="31" spans="1:8">
      <c r="A31" s="85" t="s">
        <v>359</v>
      </c>
      <c r="B31" s="86" t="s">
        <v>360</v>
      </c>
      <c r="C31" s="78"/>
      <c r="D31" s="80"/>
      <c r="E31" s="157"/>
      <c r="F31" s="308"/>
      <c r="G31" s="316"/>
      <c r="H31" s="316"/>
    </row>
    <row r="32" spans="1:8" ht="21">
      <c r="A32" s="87"/>
      <c r="B32" s="88" t="s">
        <v>361</v>
      </c>
      <c r="C32" s="78"/>
      <c r="D32" s="80"/>
      <c r="E32" s="157"/>
      <c r="F32" s="308"/>
      <c r="G32" s="316"/>
      <c r="H32" s="316"/>
    </row>
    <row r="33" spans="1:8">
      <c r="A33" s="87"/>
      <c r="B33" s="89"/>
      <c r="C33" s="78"/>
      <c r="D33" s="80"/>
      <c r="E33" s="157"/>
      <c r="F33" s="308"/>
      <c r="G33" s="316"/>
      <c r="H33" s="316"/>
    </row>
    <row r="34" spans="1:8">
      <c r="A34" s="85" t="s">
        <v>362</v>
      </c>
      <c r="B34" s="90" t="s">
        <v>363</v>
      </c>
      <c r="C34" s="78"/>
      <c r="D34" s="80"/>
      <c r="E34" s="157"/>
      <c r="F34" s="308"/>
      <c r="G34" s="316"/>
      <c r="H34" s="316"/>
    </row>
    <row r="35" spans="1:8">
      <c r="A35" s="91" t="s">
        <v>35</v>
      </c>
      <c r="B35" s="89" t="s">
        <v>364</v>
      </c>
      <c r="C35" s="78"/>
      <c r="D35" s="80"/>
      <c r="E35" s="157"/>
      <c r="F35" s="308"/>
      <c r="G35" s="316"/>
      <c r="H35" s="316"/>
    </row>
    <row r="36" spans="1:8">
      <c r="A36" s="91" t="s">
        <v>36</v>
      </c>
      <c r="B36" s="89" t="s">
        <v>365</v>
      </c>
      <c r="C36" s="78"/>
      <c r="D36" s="80"/>
      <c r="E36" s="157"/>
      <c r="F36" s="308"/>
      <c r="G36" s="316"/>
      <c r="H36" s="316"/>
    </row>
    <row r="37" spans="1:8">
      <c r="A37" s="91" t="s">
        <v>62</v>
      </c>
      <c r="B37" s="89" t="s">
        <v>366</v>
      </c>
      <c r="C37" s="78"/>
      <c r="D37" s="80"/>
      <c r="E37" s="157"/>
      <c r="F37" s="308"/>
      <c r="G37" s="316"/>
      <c r="H37" s="316"/>
    </row>
    <row r="38" spans="1:8">
      <c r="A38" s="91" t="s">
        <v>367</v>
      </c>
      <c r="B38" s="89" t="s">
        <v>368</v>
      </c>
      <c r="C38" s="78"/>
      <c r="D38" s="80"/>
      <c r="E38" s="157"/>
      <c r="F38" s="308"/>
      <c r="G38" s="316"/>
      <c r="H38" s="316"/>
    </row>
    <row r="39" spans="1:8">
      <c r="A39" s="91"/>
      <c r="B39" s="89"/>
      <c r="C39" s="78"/>
      <c r="D39" s="80"/>
      <c r="E39" s="157"/>
      <c r="F39" s="308"/>
      <c r="G39" s="316"/>
      <c r="H39" s="316"/>
    </row>
    <row r="40" spans="1:8">
      <c r="A40" s="85" t="s">
        <v>369</v>
      </c>
      <c r="B40" s="84" t="s">
        <v>370</v>
      </c>
      <c r="C40" s="78"/>
      <c r="D40" s="80"/>
      <c r="E40" s="157"/>
      <c r="F40" s="308"/>
      <c r="G40" s="316"/>
      <c r="H40" s="316"/>
    </row>
    <row r="41" spans="1:8" ht="31.5">
      <c r="A41" s="87"/>
      <c r="B41" s="89" t="s">
        <v>371</v>
      </c>
      <c r="C41" s="78"/>
      <c r="D41" s="80"/>
      <c r="E41" s="157"/>
      <c r="F41" s="308"/>
      <c r="G41" s="316"/>
      <c r="H41" s="316"/>
    </row>
    <row r="42" spans="1:8">
      <c r="A42" s="87"/>
      <c r="B42" s="82"/>
      <c r="C42" s="78"/>
      <c r="D42" s="80"/>
      <c r="E42" s="157"/>
      <c r="F42" s="308"/>
      <c r="G42" s="316"/>
      <c r="H42" s="316"/>
    </row>
    <row r="43" spans="1:8">
      <c r="A43" s="85" t="s">
        <v>372</v>
      </c>
      <c r="B43" s="84" t="s">
        <v>373</v>
      </c>
      <c r="C43" s="78"/>
      <c r="D43" s="80"/>
      <c r="E43" s="157"/>
      <c r="F43" s="308"/>
      <c r="G43" s="316"/>
      <c r="H43" s="316"/>
    </row>
    <row r="44" spans="1:8">
      <c r="A44" s="85"/>
      <c r="B44" s="84"/>
      <c r="C44" s="78"/>
      <c r="D44" s="80"/>
      <c r="E44" s="157"/>
      <c r="F44" s="308"/>
      <c r="G44" s="316"/>
      <c r="H44" s="316"/>
    </row>
    <row r="45" spans="1:8">
      <c r="A45" s="91" t="s">
        <v>35</v>
      </c>
      <c r="B45" s="88" t="s">
        <v>374</v>
      </c>
      <c r="C45" s="78"/>
      <c r="D45" s="80"/>
      <c r="E45" s="157"/>
      <c r="F45" s="308"/>
      <c r="G45" s="316"/>
      <c r="H45" s="316"/>
    </row>
    <row r="46" spans="1:8">
      <c r="A46" s="91" t="s">
        <v>36</v>
      </c>
      <c r="B46" s="88" t="s">
        <v>375</v>
      </c>
      <c r="C46" s="78"/>
      <c r="D46" s="80"/>
      <c r="E46" s="157"/>
      <c r="F46" s="308"/>
      <c r="G46" s="316"/>
      <c r="H46" s="316"/>
    </row>
    <row r="47" spans="1:8">
      <c r="A47" s="91" t="s">
        <v>62</v>
      </c>
      <c r="B47" s="88" t="s">
        <v>376</v>
      </c>
      <c r="C47" s="78"/>
      <c r="D47" s="80"/>
      <c r="E47" s="157"/>
      <c r="F47" s="308"/>
      <c r="G47" s="316"/>
      <c r="H47" s="316"/>
    </row>
    <row r="48" spans="1:8">
      <c r="A48" s="91"/>
      <c r="B48" s="88"/>
      <c r="C48" s="78"/>
      <c r="D48" s="80"/>
      <c r="E48" s="157"/>
      <c r="F48" s="308"/>
      <c r="G48" s="316"/>
      <c r="H48" s="316"/>
    </row>
    <row r="49" spans="1:8">
      <c r="A49" s="91" t="s">
        <v>367</v>
      </c>
      <c r="B49" s="88" t="s">
        <v>377</v>
      </c>
      <c r="C49" s="78"/>
      <c r="D49" s="80"/>
      <c r="E49" s="157"/>
      <c r="F49" s="308"/>
      <c r="G49" s="316"/>
      <c r="H49" s="316"/>
    </row>
    <row r="50" spans="1:8">
      <c r="A50" s="91"/>
      <c r="B50" s="88"/>
      <c r="C50" s="78"/>
      <c r="D50" s="80"/>
      <c r="E50" s="157"/>
      <c r="F50" s="308"/>
      <c r="G50" s="316"/>
      <c r="H50" s="316"/>
    </row>
    <row r="51" spans="1:8">
      <c r="A51" s="91" t="s">
        <v>378</v>
      </c>
      <c r="B51" s="88" t="s">
        <v>379</v>
      </c>
      <c r="C51" s="78"/>
      <c r="D51" s="80"/>
      <c r="E51" s="157"/>
      <c r="F51" s="308"/>
      <c r="G51" s="316"/>
      <c r="H51" s="316"/>
    </row>
    <row r="52" spans="1:8">
      <c r="A52" s="91" t="s">
        <v>380</v>
      </c>
      <c r="B52" s="88" t="s">
        <v>381</v>
      </c>
      <c r="C52" s="78"/>
      <c r="D52" s="80"/>
      <c r="E52" s="157"/>
      <c r="F52" s="308"/>
      <c r="G52" s="316"/>
      <c r="H52" s="316"/>
    </row>
    <row r="53" spans="1:8">
      <c r="A53" s="91" t="s">
        <v>382</v>
      </c>
      <c r="B53" s="88" t="s">
        <v>383</v>
      </c>
      <c r="C53" s="75"/>
      <c r="D53" s="75"/>
      <c r="E53" s="156"/>
      <c r="F53" s="307"/>
      <c r="G53" s="316"/>
      <c r="H53" s="316"/>
    </row>
    <row r="54" spans="1:8">
      <c r="A54" s="75"/>
      <c r="B54" s="76"/>
      <c r="C54" s="75"/>
      <c r="D54" s="75"/>
      <c r="E54" s="156"/>
      <c r="F54" s="307"/>
      <c r="G54" s="316"/>
      <c r="H54" s="316"/>
    </row>
    <row r="55" spans="1:8">
      <c r="A55" s="75" t="s">
        <v>384</v>
      </c>
      <c r="B55" s="81" t="s">
        <v>385</v>
      </c>
      <c r="C55" s="75"/>
      <c r="D55" s="75"/>
      <c r="E55" s="156"/>
      <c r="F55" s="307"/>
      <c r="G55" s="316"/>
      <c r="H55" s="316"/>
    </row>
    <row r="56" spans="1:8">
      <c r="A56" s="75"/>
      <c r="B56" s="81"/>
      <c r="C56" s="75"/>
      <c r="D56" s="75"/>
      <c r="E56" s="156"/>
      <c r="F56" s="307"/>
      <c r="G56" s="316"/>
      <c r="H56" s="316"/>
    </row>
    <row r="57" spans="1:8" ht="52.5">
      <c r="A57" s="78" t="s">
        <v>35</v>
      </c>
      <c r="B57" s="88" t="s">
        <v>649</v>
      </c>
      <c r="C57" s="75"/>
      <c r="D57" s="75"/>
      <c r="E57" s="156"/>
      <c r="F57" s="307"/>
      <c r="G57" s="316"/>
      <c r="H57" s="316"/>
    </row>
    <row r="58" spans="1:8">
      <c r="A58" s="78"/>
      <c r="B58" s="88"/>
      <c r="C58" s="75"/>
      <c r="D58" s="75"/>
      <c r="E58" s="156"/>
      <c r="F58" s="307"/>
      <c r="G58" s="316"/>
      <c r="H58" s="316"/>
    </row>
    <row r="59" spans="1:8">
      <c r="A59" s="75"/>
      <c r="B59" s="76" t="s">
        <v>386</v>
      </c>
      <c r="C59" s="92">
        <v>1</v>
      </c>
      <c r="D59" s="78" t="s">
        <v>387</v>
      </c>
      <c r="E59" s="157">
        <v>250000</v>
      </c>
      <c r="F59" s="308">
        <f>E59*$C59</f>
        <v>250000</v>
      </c>
      <c r="G59" s="317">
        <v>1</v>
      </c>
      <c r="H59" s="316">
        <f>G59*E59</f>
        <v>250000</v>
      </c>
    </row>
    <row r="60" spans="1:8">
      <c r="A60" s="75"/>
      <c r="B60" s="76"/>
      <c r="C60" s="75"/>
      <c r="D60" s="75"/>
      <c r="E60" s="156"/>
      <c r="F60" s="307"/>
      <c r="G60" s="316"/>
      <c r="H60" s="316">
        <f t="shared" ref="H60:H123" si="0">G60*E60</f>
        <v>0</v>
      </c>
    </row>
    <row r="61" spans="1:8">
      <c r="A61" s="93">
        <v>1.1000000000000001</v>
      </c>
      <c r="B61" s="94" t="s">
        <v>388</v>
      </c>
      <c r="C61" s="95"/>
      <c r="D61" s="95"/>
      <c r="E61" s="158"/>
      <c r="F61" s="309"/>
      <c r="G61" s="316"/>
      <c r="H61" s="316">
        <f t="shared" si="0"/>
        <v>0</v>
      </c>
    </row>
    <row r="62" spans="1:8">
      <c r="A62" s="77"/>
      <c r="B62" s="94"/>
      <c r="C62" s="78"/>
      <c r="D62" s="96"/>
      <c r="E62" s="157"/>
      <c r="F62" s="308"/>
      <c r="G62" s="316"/>
      <c r="H62" s="316">
        <f t="shared" si="0"/>
        <v>0</v>
      </c>
    </row>
    <row r="63" spans="1:8" ht="63">
      <c r="A63" s="97"/>
      <c r="B63" s="79" t="s">
        <v>389</v>
      </c>
      <c r="C63" s="92"/>
      <c r="D63" s="78"/>
      <c r="E63" s="157"/>
      <c r="F63" s="308"/>
      <c r="G63" s="316"/>
      <c r="H63" s="316">
        <f t="shared" si="0"/>
        <v>0</v>
      </c>
    </row>
    <row r="64" spans="1:8">
      <c r="A64" s="97"/>
      <c r="B64" s="79" t="s">
        <v>390</v>
      </c>
      <c r="C64" s="92"/>
      <c r="D64" s="78"/>
      <c r="E64" s="159"/>
      <c r="F64" s="308"/>
      <c r="G64" s="316"/>
      <c r="H64" s="316">
        <f t="shared" si="0"/>
        <v>0</v>
      </c>
    </row>
    <row r="65" spans="1:8">
      <c r="A65" s="97"/>
      <c r="B65" s="79"/>
      <c r="C65" s="78"/>
      <c r="D65" s="92"/>
      <c r="E65" s="157"/>
      <c r="F65" s="308"/>
      <c r="G65" s="316"/>
      <c r="H65" s="316">
        <f t="shared" si="0"/>
        <v>0</v>
      </c>
    </row>
    <row r="66" spans="1:8" s="9" customFormat="1">
      <c r="A66" s="98" t="s">
        <v>391</v>
      </c>
      <c r="B66" s="81" t="s">
        <v>392</v>
      </c>
      <c r="C66" s="92"/>
      <c r="D66" s="78"/>
      <c r="E66" s="157"/>
      <c r="F66" s="308"/>
      <c r="G66" s="316"/>
      <c r="H66" s="316">
        <f t="shared" si="0"/>
        <v>0</v>
      </c>
    </row>
    <row r="67" spans="1:8" s="9" customFormat="1">
      <c r="A67" s="97"/>
      <c r="B67" s="81"/>
      <c r="C67" s="92"/>
      <c r="D67" s="78"/>
      <c r="E67" s="157"/>
      <c r="F67" s="308"/>
      <c r="G67" s="316"/>
      <c r="H67" s="316">
        <f t="shared" si="0"/>
        <v>0</v>
      </c>
    </row>
    <row r="68" spans="1:8" s="9" customFormat="1" ht="31.5">
      <c r="A68" s="97"/>
      <c r="B68" s="79" t="s">
        <v>393</v>
      </c>
      <c r="C68" s="92">
        <v>1</v>
      </c>
      <c r="D68" s="78" t="s">
        <v>387</v>
      </c>
      <c r="E68" s="157">
        <v>21000</v>
      </c>
      <c r="F68" s="308">
        <f>E68*$C68</f>
        <v>21000</v>
      </c>
      <c r="G68" s="317">
        <v>1</v>
      </c>
      <c r="H68" s="316">
        <f t="shared" si="0"/>
        <v>21000</v>
      </c>
    </row>
    <row r="69" spans="1:8" s="9" customFormat="1">
      <c r="A69" s="97"/>
      <c r="B69" s="79"/>
      <c r="C69" s="92"/>
      <c r="D69" s="78"/>
      <c r="E69" s="157"/>
      <c r="F69" s="308"/>
      <c r="G69" s="318"/>
      <c r="H69" s="316">
        <f t="shared" si="0"/>
        <v>0</v>
      </c>
    </row>
    <row r="70" spans="1:8" s="9" customFormat="1">
      <c r="A70" s="98" t="s">
        <v>394</v>
      </c>
      <c r="B70" s="81" t="s">
        <v>395</v>
      </c>
      <c r="C70" s="92"/>
      <c r="D70" s="78"/>
      <c r="E70" s="157"/>
      <c r="F70" s="308"/>
      <c r="G70" s="318"/>
      <c r="H70" s="316">
        <f t="shared" si="0"/>
        <v>0</v>
      </c>
    </row>
    <row r="71" spans="1:8" s="9" customFormat="1">
      <c r="A71" s="97"/>
      <c r="B71" s="81"/>
      <c r="C71" s="92"/>
      <c r="D71" s="78"/>
      <c r="E71" s="157"/>
      <c r="F71" s="308"/>
      <c r="G71" s="318"/>
      <c r="H71" s="316">
        <f t="shared" si="0"/>
        <v>0</v>
      </c>
    </row>
    <row r="72" spans="1:8" s="9" customFormat="1" ht="31.5">
      <c r="A72" s="97"/>
      <c r="B72" s="79" t="s">
        <v>396</v>
      </c>
      <c r="C72" s="92">
        <v>1</v>
      </c>
      <c r="D72" s="78" t="s">
        <v>387</v>
      </c>
      <c r="E72" s="157">
        <v>24000</v>
      </c>
      <c r="F72" s="308">
        <f>E72*$C72</f>
        <v>24000</v>
      </c>
      <c r="G72" s="317">
        <v>1</v>
      </c>
      <c r="H72" s="316">
        <f t="shared" si="0"/>
        <v>24000</v>
      </c>
    </row>
    <row r="73" spans="1:8" s="9" customFormat="1">
      <c r="A73" s="97"/>
      <c r="B73" s="79"/>
      <c r="C73" s="92"/>
      <c r="D73" s="78"/>
      <c r="E73" s="157"/>
      <c r="F73" s="308"/>
      <c r="G73" s="318"/>
      <c r="H73" s="316">
        <f t="shared" si="0"/>
        <v>0</v>
      </c>
    </row>
    <row r="74" spans="1:8" s="9" customFormat="1">
      <c r="A74" s="98" t="s">
        <v>397</v>
      </c>
      <c r="B74" s="81" t="s">
        <v>398</v>
      </c>
      <c r="C74" s="92"/>
      <c r="D74" s="78"/>
      <c r="E74" s="157"/>
      <c r="F74" s="308"/>
      <c r="G74" s="318"/>
      <c r="H74" s="316">
        <f t="shared" si="0"/>
        <v>0</v>
      </c>
    </row>
    <row r="75" spans="1:8" s="9" customFormat="1">
      <c r="A75" s="97"/>
      <c r="B75" s="81"/>
      <c r="C75" s="92"/>
      <c r="D75" s="78"/>
      <c r="E75" s="157"/>
      <c r="F75" s="308"/>
      <c r="G75" s="318"/>
      <c r="H75" s="316">
        <f t="shared" si="0"/>
        <v>0</v>
      </c>
    </row>
    <row r="76" spans="1:8" s="9" customFormat="1" ht="31.5">
      <c r="A76" s="97"/>
      <c r="B76" s="79" t="s">
        <v>399</v>
      </c>
      <c r="C76" s="92">
        <v>1</v>
      </c>
      <c r="D76" s="78" t="s">
        <v>387</v>
      </c>
      <c r="E76" s="157">
        <v>25000</v>
      </c>
      <c r="F76" s="308">
        <f>E76*$C76</f>
        <v>25000</v>
      </c>
      <c r="G76" s="317">
        <v>1</v>
      </c>
      <c r="H76" s="316">
        <f t="shared" si="0"/>
        <v>25000</v>
      </c>
    </row>
    <row r="77" spans="1:8" s="9" customFormat="1">
      <c r="A77" s="97"/>
      <c r="B77" s="79"/>
      <c r="C77" s="92"/>
      <c r="D77" s="78"/>
      <c r="E77" s="157"/>
      <c r="F77" s="308"/>
      <c r="G77" s="318"/>
      <c r="H77" s="316">
        <f t="shared" si="0"/>
        <v>0</v>
      </c>
    </row>
    <row r="78" spans="1:8" s="9" customFormat="1">
      <c r="A78" s="98" t="s">
        <v>400</v>
      </c>
      <c r="B78" s="81" t="s">
        <v>401</v>
      </c>
      <c r="C78" s="92"/>
      <c r="D78" s="78"/>
      <c r="E78" s="157"/>
      <c r="F78" s="308"/>
      <c r="G78" s="318"/>
      <c r="H78" s="316">
        <f t="shared" si="0"/>
        <v>0</v>
      </c>
    </row>
    <row r="79" spans="1:8" s="9" customFormat="1">
      <c r="A79" s="97"/>
      <c r="B79" s="81"/>
      <c r="C79" s="92"/>
      <c r="D79" s="78"/>
      <c r="E79" s="157"/>
      <c r="F79" s="308"/>
      <c r="G79" s="318"/>
      <c r="H79" s="316">
        <f t="shared" si="0"/>
        <v>0</v>
      </c>
    </row>
    <row r="80" spans="1:8" s="9" customFormat="1" ht="21">
      <c r="A80" s="97"/>
      <c r="B80" s="79" t="s">
        <v>402</v>
      </c>
      <c r="C80" s="92">
        <v>1</v>
      </c>
      <c r="D80" s="78" t="s">
        <v>387</v>
      </c>
      <c r="E80" s="157">
        <v>13000</v>
      </c>
      <c r="F80" s="308">
        <f>E80*$C80</f>
        <v>13000</v>
      </c>
      <c r="G80" s="317">
        <v>1</v>
      </c>
      <c r="H80" s="316">
        <f t="shared" si="0"/>
        <v>13000</v>
      </c>
    </row>
    <row r="81" spans="1:8" s="9" customFormat="1">
      <c r="A81" s="97"/>
      <c r="B81" s="79"/>
      <c r="C81" s="92"/>
      <c r="D81" s="78"/>
      <c r="E81" s="157"/>
      <c r="F81" s="308"/>
      <c r="G81" s="318"/>
      <c r="H81" s="316">
        <f t="shared" si="0"/>
        <v>0</v>
      </c>
    </row>
    <row r="82" spans="1:8" s="9" customFormat="1">
      <c r="A82" s="97" t="s">
        <v>403</v>
      </c>
      <c r="B82" s="79" t="s">
        <v>404</v>
      </c>
      <c r="C82" s="78">
        <v>1</v>
      </c>
      <c r="D82" s="78" t="s">
        <v>405</v>
      </c>
      <c r="E82" s="157">
        <v>3000</v>
      </c>
      <c r="F82" s="308">
        <f t="shared" ref="F82:F83" si="1">E82*$C82</f>
        <v>3000</v>
      </c>
      <c r="G82" s="317"/>
      <c r="H82" s="316">
        <f t="shared" si="0"/>
        <v>0</v>
      </c>
    </row>
    <row r="83" spans="1:8" s="9" customFormat="1">
      <c r="A83" s="97" t="s">
        <v>406</v>
      </c>
      <c r="B83" s="79" t="s">
        <v>407</v>
      </c>
      <c r="C83" s="78">
        <v>3</v>
      </c>
      <c r="D83" s="78" t="s">
        <v>405</v>
      </c>
      <c r="E83" s="157">
        <v>1850</v>
      </c>
      <c r="F83" s="308">
        <f t="shared" si="1"/>
        <v>5550</v>
      </c>
      <c r="G83" s="317"/>
      <c r="H83" s="316">
        <f t="shared" si="0"/>
        <v>0</v>
      </c>
    </row>
    <row r="84" spans="1:8" s="9" customFormat="1">
      <c r="A84" s="97"/>
      <c r="B84" s="79"/>
      <c r="C84" s="92"/>
      <c r="D84" s="78"/>
      <c r="E84" s="157"/>
      <c r="F84" s="308"/>
      <c r="G84" s="318"/>
      <c r="H84" s="316">
        <f t="shared" si="0"/>
        <v>0</v>
      </c>
    </row>
    <row r="85" spans="1:8" ht="31.5">
      <c r="A85" s="97">
        <v>2</v>
      </c>
      <c r="B85" s="79" t="s">
        <v>408</v>
      </c>
      <c r="C85" s="78">
        <v>1</v>
      </c>
      <c r="D85" s="78" t="s">
        <v>405</v>
      </c>
      <c r="E85" s="157">
        <v>55000</v>
      </c>
      <c r="F85" s="308">
        <f>E85*$C85</f>
        <v>55000</v>
      </c>
      <c r="G85" s="318"/>
      <c r="H85" s="316">
        <f t="shared" si="0"/>
        <v>0</v>
      </c>
    </row>
    <row r="86" spans="1:8">
      <c r="A86" s="97"/>
      <c r="B86" s="79"/>
      <c r="C86" s="78"/>
      <c r="D86" s="92"/>
      <c r="E86" s="157"/>
      <c r="F86" s="308"/>
      <c r="G86" s="318"/>
      <c r="H86" s="316">
        <f t="shared" si="0"/>
        <v>0</v>
      </c>
    </row>
    <row r="87" spans="1:8" ht="31.5">
      <c r="A87" s="87">
        <v>3</v>
      </c>
      <c r="B87" s="88" t="s">
        <v>409</v>
      </c>
      <c r="C87" s="78"/>
      <c r="D87" s="80"/>
      <c r="E87" s="157"/>
      <c r="F87" s="308"/>
      <c r="G87" s="318"/>
      <c r="H87" s="316">
        <f t="shared" si="0"/>
        <v>0</v>
      </c>
    </row>
    <row r="88" spans="1:8">
      <c r="A88" s="87"/>
      <c r="B88" s="88"/>
      <c r="C88" s="78"/>
      <c r="D88" s="80"/>
      <c r="E88" s="157"/>
      <c r="F88" s="308"/>
      <c r="G88" s="318"/>
      <c r="H88" s="316">
        <f t="shared" si="0"/>
        <v>0</v>
      </c>
    </row>
    <row r="89" spans="1:8">
      <c r="A89" s="87">
        <v>3.1</v>
      </c>
      <c r="B89" s="88" t="s">
        <v>410</v>
      </c>
      <c r="C89" s="80">
        <v>40</v>
      </c>
      <c r="D89" s="78" t="s">
        <v>411</v>
      </c>
      <c r="E89" s="157">
        <v>900</v>
      </c>
      <c r="F89" s="308">
        <f t="shared" ref="F89:F91" si="2">E89*$C89</f>
        <v>36000</v>
      </c>
      <c r="G89" s="317">
        <v>18</v>
      </c>
      <c r="H89" s="316">
        <f t="shared" si="0"/>
        <v>16200</v>
      </c>
    </row>
    <row r="90" spans="1:8">
      <c r="A90" s="87">
        <v>3.2</v>
      </c>
      <c r="B90" s="88" t="s">
        <v>412</v>
      </c>
      <c r="C90" s="80">
        <v>60</v>
      </c>
      <c r="D90" s="78" t="s">
        <v>411</v>
      </c>
      <c r="E90" s="157">
        <v>900</v>
      </c>
      <c r="F90" s="308">
        <f t="shared" si="2"/>
        <v>54000</v>
      </c>
      <c r="G90" s="317">
        <v>50</v>
      </c>
      <c r="H90" s="316">
        <f t="shared" si="0"/>
        <v>45000</v>
      </c>
    </row>
    <row r="91" spans="1:8">
      <c r="A91" s="87">
        <v>3.3</v>
      </c>
      <c r="B91" s="88" t="s">
        <v>413</v>
      </c>
      <c r="C91" s="80">
        <v>60</v>
      </c>
      <c r="D91" s="78" t="s">
        <v>411</v>
      </c>
      <c r="E91" s="157">
        <v>870</v>
      </c>
      <c r="F91" s="308">
        <f t="shared" si="2"/>
        <v>52200</v>
      </c>
      <c r="G91" s="317">
        <v>35</v>
      </c>
      <c r="H91" s="316">
        <f t="shared" si="0"/>
        <v>30450</v>
      </c>
    </row>
    <row r="92" spans="1:8">
      <c r="A92" s="87"/>
      <c r="B92" s="88"/>
      <c r="C92" s="80"/>
      <c r="D92" s="78"/>
      <c r="E92" s="157"/>
      <c r="F92" s="308"/>
      <c r="G92" s="318"/>
      <c r="H92" s="316">
        <f t="shared" si="0"/>
        <v>0</v>
      </c>
    </row>
    <row r="93" spans="1:8">
      <c r="A93" s="87">
        <v>3.4</v>
      </c>
      <c r="B93" s="88" t="s">
        <v>414</v>
      </c>
      <c r="C93" s="80">
        <v>40</v>
      </c>
      <c r="D93" s="78" t="s">
        <v>411</v>
      </c>
      <c r="E93" s="157">
        <v>350</v>
      </c>
      <c r="F93" s="308">
        <f t="shared" ref="F93:F94" si="3">E93*$C93</f>
        <v>14000</v>
      </c>
      <c r="G93" s="318"/>
      <c r="H93" s="316">
        <f t="shared" si="0"/>
        <v>0</v>
      </c>
    </row>
    <row r="94" spans="1:8">
      <c r="A94" s="87">
        <v>3.5</v>
      </c>
      <c r="B94" s="88" t="s">
        <v>415</v>
      </c>
      <c r="C94" s="80">
        <v>70</v>
      </c>
      <c r="D94" s="78" t="s">
        <v>411</v>
      </c>
      <c r="E94" s="157">
        <v>300</v>
      </c>
      <c r="F94" s="308">
        <f t="shared" si="3"/>
        <v>21000</v>
      </c>
      <c r="G94" s="318"/>
      <c r="H94" s="316">
        <f t="shared" si="0"/>
        <v>0</v>
      </c>
    </row>
    <row r="95" spans="1:8">
      <c r="A95" s="87"/>
      <c r="B95" s="88"/>
      <c r="C95" s="80"/>
      <c r="D95" s="78"/>
      <c r="E95" s="157"/>
      <c r="F95" s="308"/>
      <c r="G95" s="318"/>
      <c r="H95" s="316">
        <f t="shared" si="0"/>
        <v>0</v>
      </c>
    </row>
    <row r="96" spans="1:8">
      <c r="A96" s="97"/>
      <c r="B96" s="79" t="s">
        <v>416</v>
      </c>
      <c r="C96" s="78"/>
      <c r="D96" s="78"/>
      <c r="E96" s="157"/>
      <c r="F96" s="308"/>
      <c r="G96" s="318"/>
      <c r="H96" s="316">
        <f t="shared" si="0"/>
        <v>0</v>
      </c>
    </row>
    <row r="97" spans="1:8">
      <c r="A97" s="97"/>
      <c r="B97" s="79"/>
      <c r="C97" s="78"/>
      <c r="D97" s="78"/>
      <c r="E97" s="157"/>
      <c r="F97" s="308"/>
      <c r="G97" s="318"/>
      <c r="H97" s="316">
        <f t="shared" si="0"/>
        <v>0</v>
      </c>
    </row>
    <row r="98" spans="1:8" ht="21">
      <c r="A98" s="87">
        <v>4</v>
      </c>
      <c r="B98" s="88" t="s">
        <v>417</v>
      </c>
      <c r="C98" s="78"/>
      <c r="D98" s="80"/>
      <c r="E98" s="157"/>
      <c r="F98" s="308"/>
      <c r="G98" s="318"/>
      <c r="H98" s="316">
        <f t="shared" si="0"/>
        <v>0</v>
      </c>
    </row>
    <row r="99" spans="1:8">
      <c r="A99" s="87"/>
      <c r="B99" s="88"/>
      <c r="C99" s="78"/>
      <c r="D99" s="80"/>
      <c r="E99" s="157"/>
      <c r="F99" s="308"/>
      <c r="G99" s="318"/>
      <c r="H99" s="316">
        <f t="shared" si="0"/>
        <v>0</v>
      </c>
    </row>
    <row r="100" spans="1:8">
      <c r="A100" s="87">
        <v>4.0999999999999996</v>
      </c>
      <c r="B100" s="88" t="s">
        <v>418</v>
      </c>
      <c r="C100" s="80">
        <v>2</v>
      </c>
      <c r="D100" s="78" t="s">
        <v>142</v>
      </c>
      <c r="E100" s="157">
        <v>850</v>
      </c>
      <c r="F100" s="308">
        <f t="shared" ref="F100:F102" si="4">E100*$C100</f>
        <v>1700</v>
      </c>
      <c r="G100" s="317">
        <v>2</v>
      </c>
      <c r="H100" s="316">
        <f t="shared" si="0"/>
        <v>1700</v>
      </c>
    </row>
    <row r="101" spans="1:8">
      <c r="A101" s="87">
        <v>4.2</v>
      </c>
      <c r="B101" s="88" t="s">
        <v>412</v>
      </c>
      <c r="C101" s="80">
        <v>4</v>
      </c>
      <c r="D101" s="78" t="s">
        <v>142</v>
      </c>
      <c r="E101" s="157">
        <v>550</v>
      </c>
      <c r="F101" s="308">
        <f t="shared" si="4"/>
        <v>2200</v>
      </c>
      <c r="G101" s="318"/>
      <c r="H101" s="316">
        <f t="shared" si="0"/>
        <v>0</v>
      </c>
    </row>
    <row r="102" spans="1:8">
      <c r="A102" s="87">
        <v>4.3</v>
      </c>
      <c r="B102" s="88" t="s">
        <v>413</v>
      </c>
      <c r="C102" s="80">
        <v>6</v>
      </c>
      <c r="D102" s="78" t="s">
        <v>142</v>
      </c>
      <c r="E102" s="157">
        <v>550</v>
      </c>
      <c r="F102" s="308">
        <f t="shared" si="4"/>
        <v>3300</v>
      </c>
      <c r="G102" s="318"/>
      <c r="H102" s="316">
        <f t="shared" si="0"/>
        <v>0</v>
      </c>
    </row>
    <row r="103" spans="1:8">
      <c r="A103" s="87"/>
      <c r="B103" s="88"/>
      <c r="C103" s="80"/>
      <c r="D103" s="78"/>
      <c r="E103" s="157"/>
      <c r="F103" s="308"/>
      <c r="G103" s="318"/>
      <c r="H103" s="316">
        <f t="shared" si="0"/>
        <v>0</v>
      </c>
    </row>
    <row r="104" spans="1:8">
      <c r="A104" s="87">
        <v>4.4000000000000004</v>
      </c>
      <c r="B104" s="88" t="s">
        <v>414</v>
      </c>
      <c r="C104" s="80">
        <v>4</v>
      </c>
      <c r="D104" s="78" t="s">
        <v>142</v>
      </c>
      <c r="E104" s="157">
        <v>400</v>
      </c>
      <c r="F104" s="308">
        <f t="shared" ref="F104:F105" si="5">E104*$C104</f>
        <v>1600</v>
      </c>
      <c r="G104" s="318"/>
      <c r="H104" s="316">
        <f t="shared" si="0"/>
        <v>0</v>
      </c>
    </row>
    <row r="105" spans="1:8">
      <c r="A105" s="87">
        <v>4.5</v>
      </c>
      <c r="B105" s="88" t="s">
        <v>415</v>
      </c>
      <c r="C105" s="80">
        <v>8</v>
      </c>
      <c r="D105" s="78" t="s">
        <v>142</v>
      </c>
      <c r="E105" s="157">
        <v>400</v>
      </c>
      <c r="F105" s="308">
        <f t="shared" si="5"/>
        <v>3200</v>
      </c>
      <c r="G105" s="318"/>
      <c r="H105" s="316">
        <f t="shared" si="0"/>
        <v>0</v>
      </c>
    </row>
    <row r="106" spans="1:8">
      <c r="A106" s="87"/>
      <c r="B106" s="88"/>
      <c r="C106" s="80"/>
      <c r="D106" s="78"/>
      <c r="E106" s="157"/>
      <c r="F106" s="308"/>
      <c r="G106" s="318"/>
      <c r="H106" s="316">
        <f t="shared" si="0"/>
        <v>0</v>
      </c>
    </row>
    <row r="107" spans="1:8" ht="52.5">
      <c r="A107" s="78">
        <v>5</v>
      </c>
      <c r="B107" s="79" t="s">
        <v>419</v>
      </c>
      <c r="C107" s="78"/>
      <c r="D107" s="78"/>
      <c r="E107" s="157"/>
      <c r="F107" s="308"/>
      <c r="G107" s="318"/>
      <c r="H107" s="316">
        <f t="shared" si="0"/>
        <v>0</v>
      </c>
    </row>
    <row r="108" spans="1:8">
      <c r="A108" s="78"/>
      <c r="B108" s="79"/>
      <c r="C108" s="78"/>
      <c r="D108" s="78"/>
      <c r="E108" s="157"/>
      <c r="F108" s="308"/>
      <c r="G108" s="318"/>
      <c r="H108" s="316">
        <f t="shared" si="0"/>
        <v>0</v>
      </c>
    </row>
    <row r="109" spans="1:8">
      <c r="A109" s="78">
        <v>5.0999999999999996</v>
      </c>
      <c r="B109" s="79" t="s">
        <v>420</v>
      </c>
      <c r="C109" s="78">
        <v>35</v>
      </c>
      <c r="D109" s="78" t="s">
        <v>411</v>
      </c>
      <c r="E109" s="157">
        <v>700</v>
      </c>
      <c r="F109" s="308">
        <f t="shared" ref="F109:F110" si="6">E109*$C109</f>
        <v>24500</v>
      </c>
      <c r="G109" s="318"/>
      <c r="H109" s="316">
        <f t="shared" si="0"/>
        <v>0</v>
      </c>
    </row>
    <row r="110" spans="1:8">
      <c r="A110" s="78">
        <v>5.2</v>
      </c>
      <c r="B110" s="79" t="s">
        <v>421</v>
      </c>
      <c r="C110" s="78">
        <v>30</v>
      </c>
      <c r="D110" s="78" t="s">
        <v>411</v>
      </c>
      <c r="E110" s="157">
        <v>750</v>
      </c>
      <c r="F110" s="308">
        <f t="shared" si="6"/>
        <v>22500</v>
      </c>
      <c r="G110" s="318"/>
      <c r="H110" s="316">
        <f t="shared" si="0"/>
        <v>0</v>
      </c>
    </row>
    <row r="111" spans="1:8">
      <c r="A111" s="78">
        <v>5.3</v>
      </c>
      <c r="B111" s="79" t="s">
        <v>422</v>
      </c>
      <c r="C111" s="78" t="s">
        <v>423</v>
      </c>
      <c r="D111" s="78" t="s">
        <v>411</v>
      </c>
      <c r="E111" s="157"/>
      <c r="F111" s="308"/>
      <c r="G111" s="318"/>
      <c r="H111" s="316">
        <f t="shared" si="0"/>
        <v>0</v>
      </c>
    </row>
    <row r="112" spans="1:8">
      <c r="A112" s="78"/>
      <c r="B112" s="79"/>
      <c r="C112" s="78"/>
      <c r="D112" s="78"/>
      <c r="E112" s="157"/>
      <c r="F112" s="308"/>
      <c r="G112" s="318"/>
      <c r="H112" s="316">
        <f t="shared" si="0"/>
        <v>0</v>
      </c>
    </row>
    <row r="113" spans="1:8">
      <c r="A113" s="78">
        <v>5.4</v>
      </c>
      <c r="B113" s="79" t="s">
        <v>424</v>
      </c>
      <c r="C113" s="78">
        <v>20</v>
      </c>
      <c r="D113" s="78" t="s">
        <v>411</v>
      </c>
      <c r="E113" s="157">
        <v>510</v>
      </c>
      <c r="F113" s="308">
        <f t="shared" ref="F113:F114" si="7">E113*$C113</f>
        <v>10200</v>
      </c>
      <c r="G113" s="318"/>
      <c r="H113" s="316">
        <f t="shared" si="0"/>
        <v>0</v>
      </c>
    </row>
    <row r="114" spans="1:8">
      <c r="A114" s="78">
        <v>5.5</v>
      </c>
      <c r="B114" s="79" t="s">
        <v>425</v>
      </c>
      <c r="C114" s="78">
        <v>210</v>
      </c>
      <c r="D114" s="78" t="s">
        <v>411</v>
      </c>
      <c r="E114" s="157">
        <v>405</v>
      </c>
      <c r="F114" s="308">
        <f t="shared" si="7"/>
        <v>85050</v>
      </c>
      <c r="G114" s="350">
        <v>30</v>
      </c>
      <c r="H114" s="316">
        <f t="shared" si="0"/>
        <v>12150</v>
      </c>
    </row>
    <row r="115" spans="1:8">
      <c r="A115" s="78"/>
      <c r="B115" s="79"/>
      <c r="C115" s="78"/>
      <c r="D115" s="78"/>
      <c r="E115" s="157"/>
      <c r="F115" s="308"/>
      <c r="G115" s="318"/>
      <c r="H115" s="316">
        <f t="shared" si="0"/>
        <v>0</v>
      </c>
    </row>
    <row r="116" spans="1:8" ht="42">
      <c r="A116" s="87">
        <v>6</v>
      </c>
      <c r="B116" s="99" t="s">
        <v>426</v>
      </c>
      <c r="C116" s="91"/>
      <c r="D116" s="95"/>
      <c r="E116" s="157"/>
      <c r="F116" s="308"/>
      <c r="G116" s="318"/>
      <c r="H116" s="316">
        <f t="shared" si="0"/>
        <v>0</v>
      </c>
    </row>
    <row r="117" spans="1:8">
      <c r="A117" s="87"/>
      <c r="B117" s="99"/>
      <c r="C117" s="91"/>
      <c r="D117" s="95"/>
      <c r="E117" s="157"/>
      <c r="F117" s="308"/>
      <c r="G117" s="318"/>
      <c r="H117" s="316">
        <f t="shared" si="0"/>
        <v>0</v>
      </c>
    </row>
    <row r="118" spans="1:8">
      <c r="A118" s="87">
        <v>6.1</v>
      </c>
      <c r="B118" s="99" t="s">
        <v>427</v>
      </c>
      <c r="C118" s="91">
        <v>30</v>
      </c>
      <c r="D118" s="91" t="s">
        <v>411</v>
      </c>
      <c r="E118" s="157">
        <v>200</v>
      </c>
      <c r="F118" s="308">
        <f t="shared" ref="F118:F119" si="8">E118*$C118</f>
        <v>6000</v>
      </c>
      <c r="G118" s="318">
        <v>20</v>
      </c>
      <c r="H118" s="316">
        <f t="shared" si="0"/>
        <v>4000</v>
      </c>
    </row>
    <row r="119" spans="1:8">
      <c r="A119" s="87">
        <v>6.2</v>
      </c>
      <c r="B119" s="99" t="s">
        <v>428</v>
      </c>
      <c r="C119" s="91">
        <v>200</v>
      </c>
      <c r="D119" s="91" t="s">
        <v>411</v>
      </c>
      <c r="E119" s="157">
        <v>100</v>
      </c>
      <c r="F119" s="308">
        <f t="shared" si="8"/>
        <v>20000</v>
      </c>
      <c r="G119" s="318"/>
      <c r="H119" s="316">
        <f t="shared" si="0"/>
        <v>0</v>
      </c>
    </row>
    <row r="120" spans="1:8">
      <c r="A120" s="87"/>
      <c r="B120" s="99"/>
      <c r="C120" s="91"/>
      <c r="D120" s="91"/>
      <c r="E120" s="157"/>
      <c r="F120" s="308"/>
      <c r="G120" s="318"/>
      <c r="H120" s="316">
        <f t="shared" si="0"/>
        <v>0</v>
      </c>
    </row>
    <row r="121" spans="1:8">
      <c r="A121" s="87">
        <v>6.3</v>
      </c>
      <c r="B121" s="82" t="s">
        <v>429</v>
      </c>
      <c r="C121" s="95">
        <v>30</v>
      </c>
      <c r="D121" s="91" t="s">
        <v>411</v>
      </c>
      <c r="E121" s="158">
        <v>120</v>
      </c>
      <c r="F121" s="308">
        <f t="shared" ref="F121:F123" si="9">E121*$C121</f>
        <v>3600</v>
      </c>
      <c r="G121" s="318"/>
      <c r="H121" s="316">
        <f t="shared" si="0"/>
        <v>0</v>
      </c>
    </row>
    <row r="122" spans="1:8">
      <c r="A122" s="87">
        <v>6.4</v>
      </c>
      <c r="B122" s="82" t="s">
        <v>430</v>
      </c>
      <c r="C122" s="95">
        <v>200</v>
      </c>
      <c r="D122" s="91" t="s">
        <v>411</v>
      </c>
      <c r="E122" s="158">
        <v>50</v>
      </c>
      <c r="F122" s="308">
        <f t="shared" si="9"/>
        <v>10000</v>
      </c>
      <c r="G122" s="318"/>
      <c r="H122" s="316">
        <f t="shared" si="0"/>
        <v>0</v>
      </c>
    </row>
    <row r="123" spans="1:8">
      <c r="A123" s="87">
        <v>6.5</v>
      </c>
      <c r="B123" s="82" t="s">
        <v>431</v>
      </c>
      <c r="C123" s="95">
        <v>20</v>
      </c>
      <c r="D123" s="91" t="s">
        <v>411</v>
      </c>
      <c r="E123" s="158">
        <v>125</v>
      </c>
      <c r="F123" s="308">
        <f t="shared" si="9"/>
        <v>2500</v>
      </c>
      <c r="G123" s="318"/>
      <c r="H123" s="316">
        <f t="shared" si="0"/>
        <v>0</v>
      </c>
    </row>
    <row r="124" spans="1:8">
      <c r="A124" s="87"/>
      <c r="B124" s="82"/>
      <c r="C124" s="95"/>
      <c r="D124" s="91"/>
      <c r="E124" s="158"/>
      <c r="F124" s="308"/>
      <c r="G124" s="318"/>
      <c r="H124" s="316">
        <f t="shared" ref="H124:H187" si="10">G124*E124</f>
        <v>0</v>
      </c>
    </row>
    <row r="125" spans="1:8" ht="42">
      <c r="A125" s="87">
        <v>7</v>
      </c>
      <c r="B125" s="82" t="s">
        <v>432</v>
      </c>
      <c r="C125" s="78"/>
      <c r="D125" s="80"/>
      <c r="E125" s="157"/>
      <c r="F125" s="308"/>
      <c r="G125" s="318"/>
      <c r="H125" s="316">
        <f t="shared" si="10"/>
        <v>0</v>
      </c>
    </row>
    <row r="126" spans="1:8">
      <c r="A126" s="87"/>
      <c r="B126" s="88"/>
      <c r="C126" s="78"/>
      <c r="D126" s="80"/>
      <c r="E126" s="157"/>
      <c r="F126" s="308"/>
      <c r="G126" s="318"/>
      <c r="H126" s="316">
        <f t="shared" si="10"/>
        <v>0</v>
      </c>
    </row>
    <row r="127" spans="1:8">
      <c r="A127" s="87">
        <v>7.1</v>
      </c>
      <c r="B127" s="88" t="s">
        <v>433</v>
      </c>
      <c r="C127" s="78">
        <v>20</v>
      </c>
      <c r="D127" s="80" t="s">
        <v>411</v>
      </c>
      <c r="E127" s="157">
        <v>1550</v>
      </c>
      <c r="F127" s="308">
        <f t="shared" ref="F127:F129" si="11">E127*$C127</f>
        <v>31000</v>
      </c>
      <c r="G127" s="318"/>
      <c r="H127" s="316">
        <f t="shared" si="10"/>
        <v>0</v>
      </c>
    </row>
    <row r="128" spans="1:8">
      <c r="A128" s="87">
        <v>7.2</v>
      </c>
      <c r="B128" s="88" t="s">
        <v>434</v>
      </c>
      <c r="C128" s="78">
        <v>60</v>
      </c>
      <c r="D128" s="80" t="s">
        <v>411</v>
      </c>
      <c r="E128" s="157">
        <v>1350</v>
      </c>
      <c r="F128" s="308">
        <f t="shared" si="11"/>
        <v>81000</v>
      </c>
      <c r="G128" s="318"/>
      <c r="H128" s="316">
        <f t="shared" si="10"/>
        <v>0</v>
      </c>
    </row>
    <row r="129" spans="1:8">
      <c r="A129" s="87">
        <v>7.3</v>
      </c>
      <c r="B129" s="88" t="s">
        <v>435</v>
      </c>
      <c r="C129" s="78">
        <v>40</v>
      </c>
      <c r="D129" s="80" t="s">
        <v>411</v>
      </c>
      <c r="E129" s="157">
        <v>900</v>
      </c>
      <c r="F129" s="308">
        <f t="shared" si="11"/>
        <v>36000</v>
      </c>
      <c r="G129" s="318"/>
      <c r="H129" s="316">
        <f t="shared" si="10"/>
        <v>0</v>
      </c>
    </row>
    <row r="130" spans="1:8">
      <c r="A130" s="78"/>
      <c r="B130" s="79"/>
      <c r="C130" s="78"/>
      <c r="D130" s="78"/>
      <c r="E130" s="157"/>
      <c r="F130" s="308"/>
      <c r="G130" s="318"/>
      <c r="H130" s="316">
        <f t="shared" si="10"/>
        <v>0</v>
      </c>
    </row>
    <row r="131" spans="1:8" ht="63">
      <c r="A131" s="92">
        <v>8</v>
      </c>
      <c r="B131" s="88" t="s">
        <v>436</v>
      </c>
      <c r="C131" s="92">
        <v>20</v>
      </c>
      <c r="D131" s="78" t="s">
        <v>437</v>
      </c>
      <c r="E131" s="157">
        <v>2700</v>
      </c>
      <c r="F131" s="308">
        <f>E131*$C131</f>
        <v>54000</v>
      </c>
      <c r="G131" s="318">
        <v>18</v>
      </c>
      <c r="H131" s="316">
        <f t="shared" si="10"/>
        <v>48600</v>
      </c>
    </row>
    <row r="132" spans="1:8">
      <c r="A132" s="92"/>
      <c r="B132" s="100"/>
      <c r="C132" s="92"/>
      <c r="D132" s="78"/>
      <c r="E132" s="157"/>
      <c r="F132" s="308"/>
      <c r="G132" s="318"/>
      <c r="H132" s="316">
        <f t="shared" si="10"/>
        <v>0</v>
      </c>
    </row>
    <row r="133" spans="1:8" ht="63">
      <c r="A133" s="92">
        <v>9</v>
      </c>
      <c r="B133" s="88" t="s">
        <v>438</v>
      </c>
      <c r="C133" s="92">
        <v>80</v>
      </c>
      <c r="D133" s="78" t="s">
        <v>437</v>
      </c>
      <c r="E133" s="157">
        <v>2900</v>
      </c>
      <c r="F133" s="308">
        <f>E133*$C133</f>
        <v>232000</v>
      </c>
      <c r="G133" s="318">
        <v>70</v>
      </c>
      <c r="H133" s="316">
        <f t="shared" si="10"/>
        <v>203000</v>
      </c>
    </row>
    <row r="134" spans="1:8">
      <c r="A134" s="92"/>
      <c r="B134" s="100"/>
      <c r="C134" s="92"/>
      <c r="D134" s="78"/>
      <c r="E134" s="157"/>
      <c r="F134" s="308"/>
      <c r="G134" s="318"/>
      <c r="H134" s="316">
        <f t="shared" si="10"/>
        <v>0</v>
      </c>
    </row>
    <row r="135" spans="1:8" ht="63">
      <c r="A135" s="92">
        <v>10</v>
      </c>
      <c r="B135" s="88" t="s">
        <v>439</v>
      </c>
      <c r="C135" s="92">
        <v>4</v>
      </c>
      <c r="D135" s="78" t="s">
        <v>437</v>
      </c>
      <c r="E135" s="157">
        <v>2860</v>
      </c>
      <c r="F135" s="308">
        <f>E135*$C135</f>
        <v>11440</v>
      </c>
      <c r="G135" s="318">
        <v>3</v>
      </c>
      <c r="H135" s="316">
        <f t="shared" si="10"/>
        <v>8580</v>
      </c>
    </row>
    <row r="136" spans="1:8">
      <c r="A136" s="92"/>
      <c r="B136" s="100"/>
      <c r="C136" s="92"/>
      <c r="D136" s="78"/>
      <c r="E136" s="157"/>
      <c r="F136" s="308"/>
      <c r="G136" s="318"/>
      <c r="H136" s="316">
        <f t="shared" si="10"/>
        <v>0</v>
      </c>
    </row>
    <row r="137" spans="1:8" ht="63">
      <c r="A137" s="92">
        <v>11</v>
      </c>
      <c r="B137" s="88" t="s">
        <v>440</v>
      </c>
      <c r="C137" s="92">
        <v>14</v>
      </c>
      <c r="D137" s="78" t="s">
        <v>437</v>
      </c>
      <c r="E137" s="157">
        <v>2825</v>
      </c>
      <c r="F137" s="308">
        <f>E137*$C137</f>
        <v>39550</v>
      </c>
      <c r="G137" s="318">
        <v>18</v>
      </c>
      <c r="H137" s="316">
        <f t="shared" si="10"/>
        <v>50850</v>
      </c>
    </row>
    <row r="138" spans="1:8">
      <c r="A138" s="92"/>
      <c r="B138" s="88"/>
      <c r="C138" s="92"/>
      <c r="D138" s="78"/>
      <c r="E138" s="157"/>
      <c r="F138" s="308"/>
      <c r="G138" s="318"/>
      <c r="H138" s="316">
        <f t="shared" si="10"/>
        <v>0</v>
      </c>
    </row>
    <row r="139" spans="1:8" ht="94.5">
      <c r="A139" s="92">
        <v>12</v>
      </c>
      <c r="B139" s="100" t="s">
        <v>441</v>
      </c>
      <c r="C139" s="92">
        <v>8</v>
      </c>
      <c r="D139" s="78" t="s">
        <v>442</v>
      </c>
      <c r="E139" s="157">
        <v>4200</v>
      </c>
      <c r="F139" s="308">
        <f>E139*$C139</f>
        <v>33600</v>
      </c>
      <c r="G139" s="318">
        <v>6</v>
      </c>
      <c r="H139" s="316">
        <f t="shared" si="10"/>
        <v>25200</v>
      </c>
    </row>
    <row r="140" spans="1:8">
      <c r="A140" s="92"/>
      <c r="B140" s="100"/>
      <c r="C140" s="92"/>
      <c r="D140" s="78"/>
      <c r="E140" s="157"/>
      <c r="F140" s="308"/>
      <c r="G140" s="318"/>
      <c r="H140" s="316">
        <f t="shared" si="10"/>
        <v>0</v>
      </c>
    </row>
    <row r="141" spans="1:8" ht="63">
      <c r="A141" s="92">
        <v>13</v>
      </c>
      <c r="B141" s="100" t="s">
        <v>443</v>
      </c>
      <c r="C141" s="92">
        <v>1</v>
      </c>
      <c r="D141" s="78" t="s">
        <v>442</v>
      </c>
      <c r="E141" s="157">
        <v>4500</v>
      </c>
      <c r="F141" s="308">
        <f>E141*$C141</f>
        <v>4500</v>
      </c>
      <c r="G141" s="318"/>
      <c r="H141" s="316">
        <f t="shared" si="10"/>
        <v>0</v>
      </c>
    </row>
    <row r="142" spans="1:8">
      <c r="A142" s="92"/>
      <c r="B142" s="100"/>
      <c r="C142" s="92"/>
      <c r="D142" s="78"/>
      <c r="E142" s="157"/>
      <c r="F142" s="308"/>
      <c r="G142" s="318"/>
      <c r="H142" s="316">
        <f t="shared" si="10"/>
        <v>0</v>
      </c>
    </row>
    <row r="143" spans="1:8" ht="94.5">
      <c r="A143" s="92">
        <v>14</v>
      </c>
      <c r="B143" s="100" t="s">
        <v>444</v>
      </c>
      <c r="C143" s="92">
        <v>1</v>
      </c>
      <c r="D143" s="78" t="s">
        <v>442</v>
      </c>
      <c r="E143" s="157">
        <v>4200</v>
      </c>
      <c r="F143" s="308">
        <f>E143*$C143</f>
        <v>4200</v>
      </c>
      <c r="G143" s="318">
        <v>2</v>
      </c>
      <c r="H143" s="316">
        <f t="shared" si="10"/>
        <v>8400</v>
      </c>
    </row>
    <row r="144" spans="1:8">
      <c r="A144" s="92"/>
      <c r="B144" s="88"/>
      <c r="C144" s="92"/>
      <c r="D144" s="78"/>
      <c r="E144" s="157"/>
      <c r="F144" s="308"/>
      <c r="G144" s="318"/>
      <c r="H144" s="316">
        <f t="shared" si="10"/>
        <v>0</v>
      </c>
    </row>
    <row r="145" spans="1:8" ht="105">
      <c r="A145" s="92">
        <v>15</v>
      </c>
      <c r="B145" s="100" t="s">
        <v>445</v>
      </c>
      <c r="C145" s="92">
        <v>4</v>
      </c>
      <c r="D145" s="78" t="s">
        <v>442</v>
      </c>
      <c r="E145" s="157">
        <v>4200</v>
      </c>
      <c r="F145" s="308">
        <f>E145*$C145</f>
        <v>16800</v>
      </c>
      <c r="G145" s="318">
        <v>3</v>
      </c>
      <c r="H145" s="316">
        <f t="shared" si="10"/>
        <v>12600</v>
      </c>
    </row>
    <row r="146" spans="1:8">
      <c r="A146" s="92"/>
      <c r="B146" s="100"/>
      <c r="C146" s="92"/>
      <c r="D146" s="78"/>
      <c r="E146" s="157"/>
      <c r="F146" s="308"/>
      <c r="G146" s="318"/>
      <c r="H146" s="316">
        <f t="shared" si="10"/>
        <v>0</v>
      </c>
    </row>
    <row r="147" spans="1:8" ht="63">
      <c r="A147" s="92">
        <v>16</v>
      </c>
      <c r="B147" s="100" t="s">
        <v>446</v>
      </c>
      <c r="C147" s="92">
        <v>10</v>
      </c>
      <c r="D147" s="78" t="s">
        <v>442</v>
      </c>
      <c r="E147" s="157">
        <v>3852</v>
      </c>
      <c r="F147" s="308">
        <f>E147*$C147</f>
        <v>38520</v>
      </c>
      <c r="G147" s="318">
        <v>11</v>
      </c>
      <c r="H147" s="316">
        <f t="shared" si="10"/>
        <v>42372</v>
      </c>
    </row>
    <row r="148" spans="1:8">
      <c r="A148" s="92"/>
      <c r="B148" s="100"/>
      <c r="C148" s="92"/>
      <c r="D148" s="78"/>
      <c r="E148" s="157"/>
      <c r="F148" s="308"/>
      <c r="G148" s="318"/>
      <c r="H148" s="316">
        <f t="shared" si="10"/>
        <v>0</v>
      </c>
    </row>
    <row r="149" spans="1:8" ht="21">
      <c r="A149" s="92">
        <v>17</v>
      </c>
      <c r="B149" s="79" t="s">
        <v>447</v>
      </c>
      <c r="C149" s="92" t="s">
        <v>423</v>
      </c>
      <c r="D149" s="78" t="s">
        <v>442</v>
      </c>
      <c r="E149" s="157"/>
      <c r="F149" s="308"/>
      <c r="G149" s="318"/>
      <c r="H149" s="316">
        <f t="shared" si="10"/>
        <v>0</v>
      </c>
    </row>
    <row r="150" spans="1:8">
      <c r="A150" s="92"/>
      <c r="B150" s="79"/>
      <c r="C150" s="92"/>
      <c r="D150" s="78"/>
      <c r="E150" s="157"/>
      <c r="F150" s="308"/>
      <c r="G150" s="318"/>
      <c r="H150" s="316">
        <f t="shared" si="10"/>
        <v>0</v>
      </c>
    </row>
    <row r="151" spans="1:8" ht="105">
      <c r="A151" s="101">
        <v>18</v>
      </c>
      <c r="B151" s="88" t="s">
        <v>448</v>
      </c>
      <c r="C151" s="92">
        <v>4</v>
      </c>
      <c r="D151" s="78" t="s">
        <v>442</v>
      </c>
      <c r="E151" s="157">
        <v>5000</v>
      </c>
      <c r="F151" s="308">
        <f>E151*$C151</f>
        <v>20000</v>
      </c>
      <c r="G151" s="318"/>
      <c r="H151" s="316">
        <f t="shared" si="10"/>
        <v>0</v>
      </c>
    </row>
    <row r="152" spans="1:8">
      <c r="A152" s="101"/>
      <c r="B152" s="79"/>
      <c r="C152" s="92"/>
      <c r="D152" s="78"/>
      <c r="E152" s="157"/>
      <c r="F152" s="308"/>
      <c r="G152" s="318"/>
      <c r="H152" s="316">
        <f t="shared" si="10"/>
        <v>0</v>
      </c>
    </row>
    <row r="153" spans="1:8" ht="105">
      <c r="A153" s="92">
        <v>19</v>
      </c>
      <c r="B153" s="88" t="s">
        <v>449</v>
      </c>
      <c r="C153" s="92">
        <v>13</v>
      </c>
      <c r="D153" s="78" t="s">
        <v>442</v>
      </c>
      <c r="E153" s="157">
        <v>4500</v>
      </c>
      <c r="F153" s="308">
        <f>E153*$C153</f>
        <v>58500</v>
      </c>
      <c r="G153" s="318"/>
      <c r="H153" s="316">
        <f t="shared" si="10"/>
        <v>0</v>
      </c>
    </row>
    <row r="154" spans="1:8">
      <c r="A154" s="92"/>
      <c r="B154" s="79"/>
      <c r="C154" s="92"/>
      <c r="D154" s="78"/>
      <c r="E154" s="157"/>
      <c r="F154" s="308"/>
      <c r="G154" s="318"/>
      <c r="H154" s="316">
        <f t="shared" si="10"/>
        <v>0</v>
      </c>
    </row>
    <row r="155" spans="1:8" ht="105">
      <c r="A155" s="92">
        <v>20</v>
      </c>
      <c r="B155" s="88" t="s">
        <v>450</v>
      </c>
      <c r="C155" s="92">
        <v>4</v>
      </c>
      <c r="D155" s="78" t="s">
        <v>442</v>
      </c>
      <c r="E155" s="157">
        <v>3666</v>
      </c>
      <c r="F155" s="308">
        <f>E155*$C155</f>
        <v>14664</v>
      </c>
      <c r="G155" s="318"/>
      <c r="H155" s="316">
        <f t="shared" si="10"/>
        <v>0</v>
      </c>
    </row>
    <row r="156" spans="1:8">
      <c r="A156" s="92"/>
      <c r="B156" s="79" t="s">
        <v>451</v>
      </c>
      <c r="C156" s="92"/>
      <c r="D156" s="78"/>
      <c r="E156" s="157"/>
      <c r="F156" s="308"/>
      <c r="G156" s="318"/>
      <c r="H156" s="316">
        <f t="shared" si="10"/>
        <v>0</v>
      </c>
    </row>
    <row r="157" spans="1:8" ht="105">
      <c r="A157" s="92">
        <v>21</v>
      </c>
      <c r="B157" s="88" t="s">
        <v>452</v>
      </c>
      <c r="C157" s="92">
        <v>4</v>
      </c>
      <c r="D157" s="78" t="s">
        <v>442</v>
      </c>
      <c r="E157" s="157">
        <v>3100</v>
      </c>
      <c r="F157" s="308">
        <f>E157*$C157</f>
        <v>12400</v>
      </c>
      <c r="G157" s="318"/>
      <c r="H157" s="316">
        <f t="shared" si="10"/>
        <v>0</v>
      </c>
    </row>
    <row r="158" spans="1:8">
      <c r="A158" s="92"/>
      <c r="B158" s="88"/>
      <c r="C158" s="92"/>
      <c r="D158" s="78"/>
      <c r="E158" s="157"/>
      <c r="F158" s="308"/>
      <c r="G158" s="318"/>
      <c r="H158" s="316">
        <f t="shared" si="10"/>
        <v>0</v>
      </c>
    </row>
    <row r="159" spans="1:8" ht="105">
      <c r="A159" s="92">
        <v>22</v>
      </c>
      <c r="B159" s="88" t="s">
        <v>453</v>
      </c>
      <c r="C159" s="92">
        <v>2</v>
      </c>
      <c r="D159" s="78" t="s">
        <v>442</v>
      </c>
      <c r="E159" s="157">
        <v>3000</v>
      </c>
      <c r="F159" s="308">
        <f>E159*$C159</f>
        <v>6000</v>
      </c>
      <c r="G159" s="318"/>
      <c r="H159" s="316">
        <f t="shared" si="10"/>
        <v>0</v>
      </c>
    </row>
    <row r="160" spans="1:8">
      <c r="A160" s="92"/>
      <c r="B160" s="79"/>
      <c r="C160" s="92"/>
      <c r="D160" s="78"/>
      <c r="E160" s="157"/>
      <c r="F160" s="308"/>
      <c r="G160" s="318"/>
      <c r="H160" s="316">
        <f t="shared" si="10"/>
        <v>0</v>
      </c>
    </row>
    <row r="161" spans="1:8" ht="31.5">
      <c r="A161" s="92">
        <v>23</v>
      </c>
      <c r="B161" s="79" t="s">
        <v>454</v>
      </c>
      <c r="C161" s="92">
        <v>11</v>
      </c>
      <c r="D161" s="78" t="s">
        <v>142</v>
      </c>
      <c r="E161" s="157">
        <v>3100</v>
      </c>
      <c r="F161" s="308">
        <f>E161*$C161</f>
        <v>34100</v>
      </c>
      <c r="G161" s="318">
        <v>6</v>
      </c>
      <c r="H161" s="316">
        <f t="shared" si="10"/>
        <v>18600</v>
      </c>
    </row>
    <row r="162" spans="1:8">
      <c r="A162" s="92"/>
      <c r="B162" s="79"/>
      <c r="C162" s="92"/>
      <c r="D162" s="78"/>
      <c r="E162" s="157"/>
      <c r="F162" s="308"/>
      <c r="G162" s="318"/>
      <c r="H162" s="316">
        <f t="shared" si="10"/>
        <v>0</v>
      </c>
    </row>
    <row r="163" spans="1:8" ht="31.5">
      <c r="A163" s="92">
        <v>24</v>
      </c>
      <c r="B163" s="79" t="s">
        <v>455</v>
      </c>
      <c r="C163" s="92">
        <v>6</v>
      </c>
      <c r="D163" s="78" t="s">
        <v>142</v>
      </c>
      <c r="E163" s="157">
        <v>4150</v>
      </c>
      <c r="F163" s="308">
        <f>E163*$C163</f>
        <v>24900</v>
      </c>
      <c r="G163" s="318">
        <v>9</v>
      </c>
      <c r="H163" s="316">
        <f t="shared" si="10"/>
        <v>37350</v>
      </c>
    </row>
    <row r="164" spans="1:8">
      <c r="A164" s="92"/>
      <c r="B164" s="79"/>
      <c r="C164" s="92"/>
      <c r="D164" s="78"/>
      <c r="E164" s="157"/>
      <c r="F164" s="308"/>
      <c r="G164" s="318"/>
      <c r="H164" s="316">
        <f t="shared" si="10"/>
        <v>0</v>
      </c>
    </row>
    <row r="165" spans="1:8" ht="31.5">
      <c r="A165" s="92">
        <v>25</v>
      </c>
      <c r="B165" s="79" t="s">
        <v>456</v>
      </c>
      <c r="C165" s="92">
        <v>1</v>
      </c>
      <c r="D165" s="78" t="s">
        <v>142</v>
      </c>
      <c r="E165" s="157">
        <v>5500</v>
      </c>
      <c r="F165" s="308">
        <f>E165*$C165</f>
        <v>5500</v>
      </c>
      <c r="G165" s="318">
        <v>3</v>
      </c>
      <c r="H165" s="316">
        <f t="shared" si="10"/>
        <v>16500</v>
      </c>
    </row>
    <row r="166" spans="1:8">
      <c r="A166" s="92"/>
      <c r="B166" s="79"/>
      <c r="C166" s="92"/>
      <c r="D166" s="78"/>
      <c r="E166" s="157"/>
      <c r="F166" s="308"/>
      <c r="G166" s="318"/>
      <c r="H166" s="316">
        <f t="shared" si="10"/>
        <v>0</v>
      </c>
    </row>
    <row r="167" spans="1:8" ht="31.5">
      <c r="A167" s="92">
        <v>26</v>
      </c>
      <c r="B167" s="79" t="s">
        <v>457</v>
      </c>
      <c r="C167" s="92">
        <v>1</v>
      </c>
      <c r="D167" s="78" t="s">
        <v>142</v>
      </c>
      <c r="E167" s="157">
        <v>6500</v>
      </c>
      <c r="F167" s="308">
        <f>E167*$C167</f>
        <v>6500</v>
      </c>
      <c r="G167" s="318"/>
      <c r="H167" s="316">
        <f t="shared" si="10"/>
        <v>0</v>
      </c>
    </row>
    <row r="168" spans="1:8">
      <c r="A168" s="92"/>
      <c r="B168" s="79"/>
      <c r="C168" s="92"/>
      <c r="D168" s="78"/>
      <c r="E168" s="157"/>
      <c r="F168" s="308"/>
      <c r="G168" s="318"/>
      <c r="H168" s="316">
        <f t="shared" si="10"/>
        <v>0</v>
      </c>
    </row>
    <row r="169" spans="1:8" ht="31.5">
      <c r="A169" s="78">
        <v>27</v>
      </c>
      <c r="B169" s="79" t="s">
        <v>458</v>
      </c>
      <c r="C169" s="78"/>
      <c r="D169" s="78"/>
      <c r="E169" s="157"/>
      <c r="F169" s="308"/>
      <c r="G169" s="318"/>
      <c r="H169" s="316">
        <f t="shared" si="10"/>
        <v>0</v>
      </c>
    </row>
    <row r="170" spans="1:8">
      <c r="A170" s="78"/>
      <c r="B170" s="79"/>
      <c r="C170" s="78"/>
      <c r="D170" s="78"/>
      <c r="E170" s="157"/>
      <c r="F170" s="308"/>
      <c r="G170" s="318"/>
      <c r="H170" s="316">
        <f t="shared" si="10"/>
        <v>0</v>
      </c>
    </row>
    <row r="171" spans="1:8">
      <c r="A171" s="78" t="s">
        <v>391</v>
      </c>
      <c r="B171" s="79" t="s">
        <v>459</v>
      </c>
      <c r="C171" s="78">
        <v>50</v>
      </c>
      <c r="D171" s="78" t="s">
        <v>411</v>
      </c>
      <c r="E171" s="157">
        <v>107</v>
      </c>
      <c r="F171" s="308">
        <f t="shared" ref="F171:F172" si="12">E171*$C171</f>
        <v>5350</v>
      </c>
      <c r="G171" s="318">
        <v>510</v>
      </c>
      <c r="H171" s="316">
        <f t="shared" si="10"/>
        <v>54570</v>
      </c>
    </row>
    <row r="172" spans="1:8">
      <c r="A172" s="78" t="s">
        <v>394</v>
      </c>
      <c r="B172" s="79" t="s">
        <v>460</v>
      </c>
      <c r="C172" s="78">
        <v>60</v>
      </c>
      <c r="D172" s="78" t="s">
        <v>411</v>
      </c>
      <c r="E172" s="157">
        <v>104</v>
      </c>
      <c r="F172" s="308">
        <f t="shared" si="12"/>
        <v>6240</v>
      </c>
      <c r="G172" s="318">
        <v>300</v>
      </c>
      <c r="H172" s="316">
        <f t="shared" si="10"/>
        <v>31200</v>
      </c>
    </row>
    <row r="173" spans="1:8">
      <c r="A173" s="78"/>
      <c r="B173" s="79"/>
      <c r="C173" s="78"/>
      <c r="D173" s="78"/>
      <c r="E173" s="157"/>
      <c r="F173" s="308"/>
      <c r="G173" s="318"/>
      <c r="H173" s="316">
        <f t="shared" si="10"/>
        <v>0</v>
      </c>
    </row>
    <row r="174" spans="1:8" ht="31.5">
      <c r="A174" s="78">
        <v>28</v>
      </c>
      <c r="B174" s="79" t="s">
        <v>461</v>
      </c>
      <c r="C174" s="78"/>
      <c r="D174" s="78"/>
      <c r="E174" s="157"/>
      <c r="F174" s="308"/>
      <c r="G174" s="318"/>
      <c r="H174" s="316">
        <f t="shared" si="10"/>
        <v>0</v>
      </c>
    </row>
    <row r="175" spans="1:8">
      <c r="A175" s="78"/>
      <c r="B175" s="79"/>
      <c r="C175" s="78"/>
      <c r="D175" s="78"/>
      <c r="E175" s="157"/>
      <c r="F175" s="308"/>
      <c r="G175" s="318"/>
      <c r="H175" s="316">
        <f t="shared" si="10"/>
        <v>0</v>
      </c>
    </row>
    <row r="176" spans="1:8">
      <c r="A176" s="78" t="s">
        <v>391</v>
      </c>
      <c r="B176" s="79" t="s">
        <v>462</v>
      </c>
      <c r="C176" s="78" t="s">
        <v>423</v>
      </c>
      <c r="D176" s="78" t="s">
        <v>411</v>
      </c>
      <c r="E176" s="157"/>
      <c r="F176" s="308"/>
      <c r="G176" s="318"/>
      <c r="H176" s="316">
        <f t="shared" si="10"/>
        <v>0</v>
      </c>
    </row>
    <row r="177" spans="1:8">
      <c r="A177" s="78" t="s">
        <v>394</v>
      </c>
      <c r="B177" s="79" t="s">
        <v>463</v>
      </c>
      <c r="C177" s="78" t="s">
        <v>423</v>
      </c>
      <c r="D177" s="78" t="s">
        <v>411</v>
      </c>
      <c r="E177" s="157"/>
      <c r="F177" s="308"/>
      <c r="G177" s="318"/>
      <c r="H177" s="316">
        <f t="shared" si="10"/>
        <v>0</v>
      </c>
    </row>
    <row r="178" spans="1:8">
      <c r="A178" s="96"/>
      <c r="B178" s="88"/>
      <c r="C178" s="78"/>
      <c r="D178" s="78"/>
      <c r="E178" s="157"/>
      <c r="F178" s="308"/>
      <c r="G178" s="318"/>
      <c r="H178" s="316">
        <f t="shared" si="10"/>
        <v>0</v>
      </c>
    </row>
    <row r="179" spans="1:8" ht="52.5">
      <c r="A179" s="78">
        <v>29</v>
      </c>
      <c r="B179" s="79" t="s">
        <v>464</v>
      </c>
      <c r="C179" s="78"/>
      <c r="D179" s="78"/>
      <c r="E179" s="157"/>
      <c r="F179" s="308"/>
      <c r="G179" s="318"/>
      <c r="H179" s="316">
        <f t="shared" si="10"/>
        <v>0</v>
      </c>
    </row>
    <row r="180" spans="1:8">
      <c r="A180" s="96" t="s">
        <v>391</v>
      </c>
      <c r="B180" s="79" t="s">
        <v>465</v>
      </c>
      <c r="C180" s="78">
        <v>7</v>
      </c>
      <c r="D180" s="78" t="s">
        <v>142</v>
      </c>
      <c r="E180" s="157">
        <v>650</v>
      </c>
      <c r="F180" s="308">
        <f t="shared" ref="F180:F181" si="13">E180*$C180</f>
        <v>4550</v>
      </c>
      <c r="G180" s="318"/>
      <c r="H180" s="316">
        <f t="shared" si="10"/>
        <v>0</v>
      </c>
    </row>
    <row r="181" spans="1:8">
      <c r="A181" s="96" t="s">
        <v>394</v>
      </c>
      <c r="B181" s="79" t="s">
        <v>466</v>
      </c>
      <c r="C181" s="78">
        <v>5</v>
      </c>
      <c r="D181" s="78" t="s">
        <v>142</v>
      </c>
      <c r="E181" s="157">
        <v>852</v>
      </c>
      <c r="F181" s="308">
        <f t="shared" si="13"/>
        <v>4260</v>
      </c>
      <c r="G181" s="318"/>
      <c r="H181" s="316">
        <f t="shared" si="10"/>
        <v>0</v>
      </c>
    </row>
    <row r="182" spans="1:8">
      <c r="A182" s="97"/>
      <c r="B182" s="102"/>
      <c r="C182" s="78"/>
      <c r="D182" s="78"/>
      <c r="E182" s="157"/>
      <c r="F182" s="308"/>
      <c r="G182" s="318"/>
      <c r="H182" s="316">
        <f t="shared" si="10"/>
        <v>0</v>
      </c>
    </row>
    <row r="183" spans="1:8" ht="21">
      <c r="A183" s="78">
        <v>30</v>
      </c>
      <c r="B183" s="102" t="s">
        <v>467</v>
      </c>
      <c r="C183" s="78">
        <v>250</v>
      </c>
      <c r="D183" s="78" t="s">
        <v>411</v>
      </c>
      <c r="E183" s="157">
        <v>105</v>
      </c>
      <c r="F183" s="308">
        <f>E183*$C183</f>
        <v>26250</v>
      </c>
      <c r="G183" s="318">
        <v>100</v>
      </c>
      <c r="H183" s="316">
        <f t="shared" si="10"/>
        <v>10500</v>
      </c>
    </row>
    <row r="184" spans="1:8">
      <c r="A184" s="78"/>
      <c r="B184" s="102"/>
      <c r="C184" s="78"/>
      <c r="D184" s="78"/>
      <c r="E184" s="157"/>
      <c r="F184" s="308"/>
      <c r="G184" s="318"/>
      <c r="H184" s="316">
        <f t="shared" si="10"/>
        <v>0</v>
      </c>
    </row>
    <row r="185" spans="1:8" ht="21">
      <c r="A185" s="78">
        <v>31</v>
      </c>
      <c r="B185" s="102" t="s">
        <v>468</v>
      </c>
      <c r="C185" s="78">
        <v>150</v>
      </c>
      <c r="D185" s="78" t="s">
        <v>411</v>
      </c>
      <c r="E185" s="157">
        <v>103</v>
      </c>
      <c r="F185" s="308">
        <f>E185*$C185</f>
        <v>15450</v>
      </c>
      <c r="G185" s="318"/>
      <c r="H185" s="316">
        <f t="shared" si="10"/>
        <v>0</v>
      </c>
    </row>
    <row r="186" spans="1:8">
      <c r="A186" s="96"/>
      <c r="B186" s="102"/>
      <c r="C186" s="78"/>
      <c r="D186" s="78"/>
      <c r="E186" s="157"/>
      <c r="F186" s="308"/>
      <c r="G186" s="318"/>
      <c r="H186" s="316">
        <f t="shared" si="10"/>
        <v>0</v>
      </c>
    </row>
    <row r="187" spans="1:8">
      <c r="A187" s="78">
        <v>32</v>
      </c>
      <c r="B187" s="102" t="s">
        <v>469</v>
      </c>
      <c r="C187" s="78">
        <v>17</v>
      </c>
      <c r="D187" s="78" t="s">
        <v>470</v>
      </c>
      <c r="E187" s="157">
        <v>650</v>
      </c>
      <c r="F187" s="308">
        <f>E187*$C187</f>
        <v>11050</v>
      </c>
      <c r="G187" s="318"/>
      <c r="H187" s="316">
        <f t="shared" si="10"/>
        <v>0</v>
      </c>
    </row>
    <row r="188" spans="1:8">
      <c r="A188" s="96"/>
      <c r="B188" s="102"/>
      <c r="C188" s="78"/>
      <c r="D188" s="78"/>
      <c r="E188" s="157"/>
      <c r="F188" s="310"/>
      <c r="G188" s="318"/>
      <c r="H188" s="316">
        <f t="shared" ref="H188:H201" si="14">G188*E188</f>
        <v>0</v>
      </c>
    </row>
    <row r="189" spans="1:8" s="9" customFormat="1">
      <c r="A189" s="78">
        <v>33</v>
      </c>
      <c r="B189" s="102" t="s">
        <v>471</v>
      </c>
      <c r="C189" s="78">
        <v>17</v>
      </c>
      <c r="D189" s="78" t="s">
        <v>470</v>
      </c>
      <c r="E189" s="157">
        <v>565</v>
      </c>
      <c r="F189" s="308">
        <f>E189*$C189</f>
        <v>9605</v>
      </c>
      <c r="G189" s="318"/>
      <c r="H189" s="316">
        <f t="shared" si="14"/>
        <v>0</v>
      </c>
    </row>
    <row r="190" spans="1:8" s="9" customFormat="1">
      <c r="A190" s="98"/>
      <c r="B190" s="103"/>
      <c r="C190" s="78"/>
      <c r="D190" s="78"/>
      <c r="E190" s="159"/>
      <c r="F190" s="311"/>
      <c r="G190" s="318"/>
      <c r="H190" s="316">
        <f t="shared" si="14"/>
        <v>0</v>
      </c>
    </row>
    <row r="191" spans="1:8" s="9" customFormat="1">
      <c r="A191" s="78">
        <v>34</v>
      </c>
      <c r="B191" s="103" t="s">
        <v>472</v>
      </c>
      <c r="C191" s="78"/>
      <c r="D191" s="78"/>
      <c r="E191" s="159"/>
      <c r="F191" s="308"/>
      <c r="G191" s="318"/>
      <c r="H191" s="316">
        <f t="shared" si="14"/>
        <v>0</v>
      </c>
    </row>
    <row r="192" spans="1:8" s="9" customFormat="1">
      <c r="A192" s="98"/>
      <c r="B192" s="102"/>
      <c r="C192" s="78"/>
      <c r="D192" s="78"/>
      <c r="E192" s="159"/>
      <c r="F192" s="311"/>
      <c r="G192" s="318"/>
      <c r="H192" s="316">
        <f t="shared" si="14"/>
        <v>0</v>
      </c>
    </row>
    <row r="193" spans="1:8" s="9" customFormat="1">
      <c r="A193" s="98" t="s">
        <v>391</v>
      </c>
      <c r="B193" s="102" t="s">
        <v>473</v>
      </c>
      <c r="C193" s="78">
        <v>66</v>
      </c>
      <c r="D193" s="78" t="s">
        <v>405</v>
      </c>
      <c r="E193" s="157">
        <v>525</v>
      </c>
      <c r="F193" s="308">
        <f t="shared" ref="F193:F194" si="15">E193*$C193</f>
        <v>34650</v>
      </c>
      <c r="G193" s="318"/>
      <c r="H193" s="316">
        <f t="shared" si="14"/>
        <v>0</v>
      </c>
    </row>
    <row r="194" spans="1:8" s="9" customFormat="1">
      <c r="A194" s="98" t="s">
        <v>394</v>
      </c>
      <c r="B194" s="102" t="s">
        <v>474</v>
      </c>
      <c r="C194" s="78">
        <v>15</v>
      </c>
      <c r="D194" s="78" t="s">
        <v>411</v>
      </c>
      <c r="E194" s="157">
        <v>100</v>
      </c>
      <c r="F194" s="308">
        <f t="shared" si="15"/>
        <v>1500</v>
      </c>
      <c r="G194" s="318">
        <v>40</v>
      </c>
      <c r="H194" s="316">
        <f t="shared" si="14"/>
        <v>4000</v>
      </c>
    </row>
    <row r="195" spans="1:8" s="9" customFormat="1">
      <c r="A195" s="98"/>
      <c r="B195" s="102"/>
      <c r="C195" s="78"/>
      <c r="D195" s="78"/>
      <c r="E195" s="157"/>
      <c r="F195" s="308"/>
      <c r="G195" s="318"/>
      <c r="H195" s="316">
        <f t="shared" si="14"/>
        <v>0</v>
      </c>
    </row>
    <row r="196" spans="1:8" s="9" customFormat="1">
      <c r="A196" s="98" t="s">
        <v>397</v>
      </c>
      <c r="B196" s="103" t="s">
        <v>475</v>
      </c>
      <c r="C196" s="78">
        <v>2</v>
      </c>
      <c r="D196" s="78" t="s">
        <v>405</v>
      </c>
      <c r="E196" s="159">
        <v>378</v>
      </c>
      <c r="F196" s="308">
        <f t="shared" ref="F196:F197" si="16">E196*$C196</f>
        <v>756</v>
      </c>
      <c r="G196" s="318"/>
      <c r="H196" s="316">
        <f t="shared" si="14"/>
        <v>0</v>
      </c>
    </row>
    <row r="197" spans="1:8" s="9" customFormat="1">
      <c r="A197" s="98" t="s">
        <v>400</v>
      </c>
      <c r="B197" s="103" t="s">
        <v>476</v>
      </c>
      <c r="C197" s="78">
        <v>8</v>
      </c>
      <c r="D197" s="78" t="s">
        <v>405</v>
      </c>
      <c r="E197" s="159">
        <v>587</v>
      </c>
      <c r="F197" s="308">
        <f t="shared" si="16"/>
        <v>4696</v>
      </c>
      <c r="G197" s="318"/>
      <c r="H197" s="316">
        <f t="shared" si="14"/>
        <v>0</v>
      </c>
    </row>
    <row r="198" spans="1:8" s="9" customFormat="1">
      <c r="A198" s="98" t="s">
        <v>403</v>
      </c>
      <c r="B198" s="103" t="s">
        <v>477</v>
      </c>
      <c r="C198" s="78" t="s">
        <v>423</v>
      </c>
      <c r="D198" s="78" t="s">
        <v>405</v>
      </c>
      <c r="E198" s="159"/>
      <c r="F198" s="308"/>
      <c r="G198" s="318"/>
      <c r="H198" s="316">
        <f t="shared" si="14"/>
        <v>0</v>
      </c>
    </row>
    <row r="199" spans="1:8" s="9" customFormat="1">
      <c r="A199" s="98"/>
      <c r="B199" s="103"/>
      <c r="C199" s="78"/>
      <c r="D199" s="78"/>
      <c r="E199" s="159"/>
      <c r="F199" s="308"/>
      <c r="G199" s="318"/>
      <c r="H199" s="316">
        <f t="shared" si="14"/>
        <v>0</v>
      </c>
    </row>
    <row r="200" spans="1:8" s="9" customFormat="1">
      <c r="A200" s="98" t="s">
        <v>406</v>
      </c>
      <c r="B200" s="103" t="s">
        <v>478</v>
      </c>
      <c r="C200" s="78">
        <v>3</v>
      </c>
      <c r="D200" s="78" t="s">
        <v>405</v>
      </c>
      <c r="E200" s="159">
        <v>587</v>
      </c>
      <c r="F200" s="308">
        <f t="shared" ref="F200:F201" si="17">E200*$C200</f>
        <v>1761</v>
      </c>
      <c r="G200" s="318"/>
      <c r="H200" s="316">
        <f t="shared" si="14"/>
        <v>0</v>
      </c>
    </row>
    <row r="201" spans="1:8" s="9" customFormat="1">
      <c r="A201" s="98" t="s">
        <v>479</v>
      </c>
      <c r="B201" s="103" t="s">
        <v>480</v>
      </c>
      <c r="C201" s="78">
        <v>2</v>
      </c>
      <c r="D201" s="78" t="s">
        <v>405</v>
      </c>
      <c r="E201" s="159">
        <v>375</v>
      </c>
      <c r="F201" s="308">
        <f t="shared" si="17"/>
        <v>750</v>
      </c>
      <c r="G201" s="318"/>
      <c r="H201" s="316">
        <f t="shared" si="14"/>
        <v>0</v>
      </c>
    </row>
    <row r="202" spans="1:8" s="9" customFormat="1">
      <c r="A202" s="98"/>
      <c r="B202" s="103"/>
      <c r="C202" s="78"/>
      <c r="D202" s="78"/>
      <c r="E202" s="159"/>
      <c r="F202" s="311"/>
      <c r="G202" s="318"/>
      <c r="H202" s="316"/>
    </row>
    <row r="203" spans="1:8" s="9" customFormat="1">
      <c r="A203" s="405" t="s">
        <v>481</v>
      </c>
      <c r="B203" s="405"/>
      <c r="C203" s="405"/>
      <c r="D203" s="405"/>
      <c r="E203" s="405"/>
      <c r="F203" s="312">
        <f>SUM(F6:F202)</f>
        <v>1662142</v>
      </c>
      <c r="G203" s="316"/>
      <c r="H203" s="314">
        <f>SUM(H6:H202)</f>
        <v>1014822</v>
      </c>
    </row>
    <row r="204" spans="1:8">
      <c r="A204" s="105"/>
      <c r="B204" s="106" t="s">
        <v>482</v>
      </c>
      <c r="C204" s="75"/>
      <c r="D204" s="75"/>
      <c r="E204" s="155"/>
      <c r="F204" s="306"/>
      <c r="G204" s="316"/>
      <c r="H204" s="316"/>
    </row>
    <row r="205" spans="1:8">
      <c r="A205" s="78">
        <v>1</v>
      </c>
      <c r="B205" s="397" t="s">
        <v>483</v>
      </c>
      <c r="C205" s="398"/>
      <c r="D205" s="398"/>
      <c r="E205" s="398"/>
      <c r="F205" s="399"/>
      <c r="G205" s="316"/>
      <c r="H205" s="316"/>
    </row>
    <row r="206" spans="1:8">
      <c r="A206" s="78">
        <v>2</v>
      </c>
      <c r="B206" s="397" t="s">
        <v>484</v>
      </c>
      <c r="C206" s="397"/>
      <c r="D206" s="397"/>
      <c r="E206" s="397"/>
      <c r="F206" s="406"/>
      <c r="G206" s="316"/>
      <c r="H206" s="316"/>
    </row>
    <row r="207" spans="1:8">
      <c r="A207" s="78">
        <v>3</v>
      </c>
      <c r="B207" s="397" t="s">
        <v>485</v>
      </c>
      <c r="C207" s="398"/>
      <c r="D207" s="398"/>
      <c r="E207" s="398"/>
      <c r="F207" s="399"/>
      <c r="G207" s="316"/>
      <c r="H207" s="316"/>
    </row>
  </sheetData>
  <mergeCells count="9">
    <mergeCell ref="G3:H3"/>
    <mergeCell ref="B207:F207"/>
    <mergeCell ref="A1:F1"/>
    <mergeCell ref="A3:F3"/>
    <mergeCell ref="A203:E203"/>
    <mergeCell ref="B205:F205"/>
    <mergeCell ref="B206:F206"/>
    <mergeCell ref="A2:D2"/>
    <mergeCell ref="E2:F2"/>
  </mergeCells>
  <printOptions gridLines="1"/>
  <pageMargins left="0.23622047244094491" right="0.11811023622047245" top="0.51181102362204722" bottom="0.59055118110236227" header="0.27559055118110237" footer="0.27559055118110237"/>
  <pageSetup scale="94" orientation="portrait" verticalDpi="300" r:id="rId1"/>
  <headerFooter alignWithMargins="0">
    <oddFooter>&amp;LGenesis Architects Pvt. Ltd
Vertex Consultant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52"/>
  <sheetViews>
    <sheetView view="pageBreakPreview" topLeftCell="B52" zoomScale="79" zoomScaleNormal="100" workbookViewId="0">
      <selection activeCell="I10" sqref="I10"/>
    </sheetView>
  </sheetViews>
  <sheetFormatPr defaultColWidth="8.81640625" defaultRowHeight="14.5"/>
  <cols>
    <col min="1" max="1" width="8.81640625" style="325"/>
    <col min="2" max="2" width="6.453125" style="325" bestFit="1" customWidth="1"/>
    <col min="3" max="3" width="59.7265625" style="325" customWidth="1"/>
    <col min="4" max="4" width="5.54296875" style="325" bestFit="1" customWidth="1"/>
    <col min="5" max="5" width="4" style="325" bestFit="1" customWidth="1"/>
    <col min="6" max="6" width="8.453125" style="325" bestFit="1" customWidth="1"/>
    <col min="7" max="7" width="9.81640625" style="325" bestFit="1" customWidth="1"/>
    <col min="8" max="8" width="8.1796875" style="325" bestFit="1" customWidth="1"/>
    <col min="9" max="9" width="10.7265625" style="325" bestFit="1" customWidth="1"/>
    <col min="10" max="10" width="10" style="325" bestFit="1" customWidth="1"/>
    <col min="11" max="16384" width="8.81640625" style="325"/>
  </cols>
  <sheetData>
    <row r="3" spans="2:10" ht="15.5">
      <c r="B3" s="330" t="s">
        <v>659</v>
      </c>
      <c r="C3" s="330" t="s">
        <v>843</v>
      </c>
      <c r="D3" s="330" t="s">
        <v>32</v>
      </c>
      <c r="E3" s="330" t="s">
        <v>661</v>
      </c>
      <c r="F3" s="330" t="s">
        <v>662</v>
      </c>
      <c r="G3" s="330" t="s">
        <v>663</v>
      </c>
      <c r="H3" s="330" t="s">
        <v>664</v>
      </c>
      <c r="I3" s="330" t="s">
        <v>665</v>
      </c>
      <c r="J3" s="330" t="s">
        <v>666</v>
      </c>
    </row>
    <row r="4" spans="2:10">
      <c r="B4" s="326" t="s">
        <v>35</v>
      </c>
      <c r="C4" s="326" t="s">
        <v>844</v>
      </c>
      <c r="D4" s="326" t="s">
        <v>387</v>
      </c>
      <c r="E4" s="326">
        <v>1</v>
      </c>
      <c r="F4" s="326"/>
      <c r="G4" s="326"/>
      <c r="H4" s="326"/>
      <c r="I4" s="326">
        <v>1</v>
      </c>
      <c r="J4" s="326"/>
    </row>
    <row r="5" spans="2:10">
      <c r="B5" s="326"/>
      <c r="C5" s="326"/>
      <c r="D5" s="326"/>
      <c r="E5" s="326"/>
      <c r="F5" s="326"/>
      <c r="G5" s="326"/>
      <c r="H5" s="326"/>
      <c r="I5" s="326"/>
      <c r="J5" s="326"/>
    </row>
    <row r="6" spans="2:10" ht="43.5">
      <c r="B6" s="326" t="s">
        <v>845</v>
      </c>
      <c r="C6" s="332" t="s">
        <v>393</v>
      </c>
      <c r="D6" s="326" t="s">
        <v>387</v>
      </c>
      <c r="E6" s="326"/>
      <c r="F6" s="326"/>
      <c r="G6" s="326"/>
      <c r="H6" s="326"/>
      <c r="I6" s="326">
        <v>1</v>
      </c>
      <c r="J6" s="326"/>
    </row>
    <row r="7" spans="2:10" ht="43.5">
      <c r="B7" s="326" t="s">
        <v>394</v>
      </c>
      <c r="C7" s="332" t="s">
        <v>396</v>
      </c>
      <c r="D7" s="326" t="s">
        <v>387</v>
      </c>
      <c r="E7" s="326"/>
      <c r="F7" s="326"/>
      <c r="G7" s="326"/>
      <c r="H7" s="326"/>
      <c r="I7" s="326">
        <v>1</v>
      </c>
      <c r="J7" s="326"/>
    </row>
    <row r="8" spans="2:10" ht="43.5">
      <c r="B8" s="326" t="s">
        <v>397</v>
      </c>
      <c r="C8" s="332" t="s">
        <v>399</v>
      </c>
      <c r="D8" s="326" t="s">
        <v>387</v>
      </c>
      <c r="E8" s="326"/>
      <c r="F8" s="326"/>
      <c r="G8" s="326"/>
      <c r="H8" s="326"/>
      <c r="I8" s="326">
        <v>1</v>
      </c>
      <c r="J8" s="326"/>
    </row>
    <row r="9" spans="2:10" ht="43.5">
      <c r="B9" s="326" t="s">
        <v>400</v>
      </c>
      <c r="C9" s="332" t="s">
        <v>402</v>
      </c>
      <c r="D9" s="326" t="s">
        <v>387</v>
      </c>
      <c r="E9" s="326"/>
      <c r="F9" s="326"/>
      <c r="G9" s="326"/>
      <c r="H9" s="326"/>
      <c r="I9" s="326">
        <v>1</v>
      </c>
      <c r="J9" s="326"/>
    </row>
    <row r="10" spans="2:10">
      <c r="B10" s="326"/>
      <c r="C10" s="326"/>
      <c r="D10" s="326"/>
      <c r="E10" s="326"/>
      <c r="F10" s="326"/>
      <c r="G10" s="326"/>
      <c r="H10" s="326"/>
      <c r="I10" s="326"/>
      <c r="J10" s="326"/>
    </row>
    <row r="11" spans="2:10">
      <c r="B11" s="326">
        <v>3.1</v>
      </c>
      <c r="C11" s="331" t="s">
        <v>410</v>
      </c>
      <c r="D11" s="326" t="s">
        <v>411</v>
      </c>
      <c r="E11" s="326"/>
      <c r="F11" s="326">
        <v>18</v>
      </c>
      <c r="G11" s="326"/>
      <c r="H11" s="326"/>
      <c r="I11" s="326">
        <v>18</v>
      </c>
      <c r="J11" s="326"/>
    </row>
    <row r="12" spans="2:10">
      <c r="B12" s="326">
        <v>3.2</v>
      </c>
      <c r="C12" s="331" t="s">
        <v>412</v>
      </c>
      <c r="D12" s="326" t="s">
        <v>411</v>
      </c>
      <c r="E12" s="326"/>
      <c r="F12" s="326">
        <v>50</v>
      </c>
      <c r="G12" s="326"/>
      <c r="H12" s="326"/>
      <c r="I12" s="326">
        <v>50</v>
      </c>
      <c r="J12" s="326"/>
    </row>
    <row r="13" spans="2:10">
      <c r="B13" s="326">
        <v>3.3</v>
      </c>
      <c r="C13" s="331" t="s">
        <v>413</v>
      </c>
      <c r="D13" s="326" t="s">
        <v>411</v>
      </c>
      <c r="E13" s="326"/>
      <c r="F13" s="326">
        <v>35</v>
      </c>
      <c r="G13" s="326"/>
      <c r="H13" s="326"/>
      <c r="I13" s="326">
        <v>35</v>
      </c>
      <c r="J13" s="326"/>
    </row>
    <row r="14" spans="2:10">
      <c r="B14" s="326"/>
      <c r="C14" s="331"/>
      <c r="D14" s="326"/>
      <c r="E14" s="326"/>
      <c r="F14" s="326"/>
      <c r="G14" s="326"/>
      <c r="H14" s="326"/>
      <c r="I14" s="326"/>
      <c r="J14" s="326"/>
    </row>
    <row r="15" spans="2:10">
      <c r="B15" s="326">
        <v>4.0999999999999996</v>
      </c>
      <c r="C15" s="331" t="s">
        <v>418</v>
      </c>
      <c r="D15" s="326" t="s">
        <v>470</v>
      </c>
      <c r="E15" s="326">
        <v>2</v>
      </c>
      <c r="F15" s="326"/>
      <c r="G15" s="326"/>
      <c r="H15" s="326"/>
      <c r="I15" s="326">
        <v>2</v>
      </c>
      <c r="J15" s="326"/>
    </row>
    <row r="16" spans="2:10">
      <c r="B16" s="326"/>
      <c r="C16" s="326"/>
      <c r="D16" s="326"/>
      <c r="E16" s="326"/>
      <c r="F16" s="326"/>
      <c r="G16" s="326"/>
      <c r="H16" s="326"/>
      <c r="I16" s="326"/>
      <c r="J16" s="326"/>
    </row>
    <row r="17" spans="2:10">
      <c r="B17" s="326"/>
      <c r="C17" s="326"/>
      <c r="D17" s="326"/>
      <c r="E17" s="326"/>
      <c r="F17" s="326"/>
      <c r="G17" s="326"/>
      <c r="H17" s="326"/>
      <c r="I17" s="326"/>
      <c r="J17" s="326"/>
    </row>
    <row r="18" spans="2:10">
      <c r="B18" s="326">
        <v>5.5</v>
      </c>
      <c r="C18" s="326" t="s">
        <v>846</v>
      </c>
      <c r="D18" s="326" t="s">
        <v>411</v>
      </c>
      <c r="E18" s="326"/>
      <c r="F18" s="326"/>
      <c r="G18" s="326"/>
      <c r="H18" s="326"/>
      <c r="I18" s="326">
        <v>30</v>
      </c>
      <c r="J18" s="326"/>
    </row>
    <row r="19" spans="2:10">
      <c r="B19" s="326"/>
      <c r="C19" s="326"/>
      <c r="D19" s="326"/>
      <c r="E19" s="326"/>
      <c r="F19" s="326"/>
      <c r="G19" s="326"/>
      <c r="H19" s="326"/>
      <c r="I19" s="326"/>
      <c r="J19" s="326"/>
    </row>
    <row r="20" spans="2:10">
      <c r="B20" s="326">
        <v>6.1</v>
      </c>
      <c r="C20" s="331" t="s">
        <v>427</v>
      </c>
      <c r="D20" s="326" t="s">
        <v>411</v>
      </c>
      <c r="E20" s="326"/>
      <c r="F20" s="326">
        <v>20000</v>
      </c>
      <c r="G20" s="326"/>
      <c r="H20" s="326"/>
      <c r="I20" s="326">
        <f>PRODUCT(E20:H20)/10^3</f>
        <v>20</v>
      </c>
      <c r="J20" s="326"/>
    </row>
    <row r="21" spans="2:10">
      <c r="B21" s="326"/>
      <c r="C21" s="326"/>
      <c r="D21" s="326"/>
      <c r="E21" s="326"/>
      <c r="F21" s="326"/>
      <c r="G21" s="326"/>
      <c r="H21" s="326"/>
      <c r="I21" s="326"/>
      <c r="J21" s="326"/>
    </row>
    <row r="22" spans="2:10" ht="116">
      <c r="B22" s="326">
        <v>8</v>
      </c>
      <c r="C22" s="332" t="s">
        <v>436</v>
      </c>
      <c r="D22" s="326" t="s">
        <v>437</v>
      </c>
      <c r="E22" s="326">
        <v>18</v>
      </c>
      <c r="F22" s="326"/>
      <c r="G22" s="326"/>
      <c r="H22" s="326"/>
      <c r="I22" s="326">
        <f>E22</f>
        <v>18</v>
      </c>
      <c r="J22" s="326"/>
    </row>
    <row r="23" spans="2:10" ht="116">
      <c r="B23" s="326">
        <v>9</v>
      </c>
      <c r="C23" s="332" t="s">
        <v>438</v>
      </c>
      <c r="D23" s="326" t="s">
        <v>437</v>
      </c>
      <c r="E23" s="326">
        <v>70</v>
      </c>
      <c r="F23" s="326"/>
      <c r="G23" s="326"/>
      <c r="H23" s="326"/>
      <c r="I23" s="326">
        <f>E23</f>
        <v>70</v>
      </c>
      <c r="J23" s="326"/>
    </row>
    <row r="24" spans="2:10" ht="130.5">
      <c r="B24" s="326">
        <v>10</v>
      </c>
      <c r="C24" s="332" t="s">
        <v>439</v>
      </c>
      <c r="D24" s="326" t="s">
        <v>437</v>
      </c>
      <c r="E24" s="326">
        <v>3</v>
      </c>
      <c r="F24" s="326"/>
      <c r="G24" s="326"/>
      <c r="H24" s="326"/>
      <c r="I24" s="326">
        <f>E24</f>
        <v>3</v>
      </c>
      <c r="J24" s="326"/>
    </row>
    <row r="25" spans="2:10" ht="116">
      <c r="B25" s="326">
        <v>11</v>
      </c>
      <c r="C25" s="332" t="s">
        <v>440</v>
      </c>
      <c r="D25" s="326" t="s">
        <v>437</v>
      </c>
      <c r="E25" s="326">
        <v>14</v>
      </c>
      <c r="F25" s="326"/>
      <c r="G25" s="326"/>
      <c r="H25" s="326"/>
      <c r="I25" s="326">
        <f>E25</f>
        <v>14</v>
      </c>
      <c r="J25" s="326"/>
    </row>
    <row r="26" spans="2:10" ht="174">
      <c r="B26" s="326">
        <v>12</v>
      </c>
      <c r="C26" s="332" t="s">
        <v>441</v>
      </c>
      <c r="D26" s="326" t="s">
        <v>437</v>
      </c>
      <c r="E26" s="326">
        <v>6</v>
      </c>
      <c r="F26" s="326"/>
      <c r="G26" s="326"/>
      <c r="H26" s="326"/>
      <c r="I26" s="326">
        <f>E26</f>
        <v>6</v>
      </c>
      <c r="J26" s="326"/>
    </row>
    <row r="27" spans="2:10">
      <c r="B27" s="326"/>
      <c r="C27" s="331"/>
      <c r="D27" s="326"/>
      <c r="E27" s="326"/>
      <c r="F27" s="326"/>
      <c r="G27" s="326"/>
      <c r="H27" s="326"/>
      <c r="I27" s="326"/>
      <c r="J27" s="326"/>
    </row>
    <row r="28" spans="2:10" ht="174">
      <c r="B28" s="326">
        <v>14</v>
      </c>
      <c r="C28" s="332" t="s">
        <v>444</v>
      </c>
      <c r="D28" s="326" t="s">
        <v>442</v>
      </c>
      <c r="E28" s="326">
        <v>2</v>
      </c>
      <c r="F28" s="326"/>
      <c r="G28" s="326"/>
      <c r="H28" s="326"/>
      <c r="I28" s="326">
        <f>E28</f>
        <v>2</v>
      </c>
      <c r="J28" s="326"/>
    </row>
    <row r="29" spans="2:10">
      <c r="B29" s="326"/>
      <c r="C29" s="331"/>
      <c r="D29" s="326"/>
      <c r="E29" s="326"/>
      <c r="F29" s="326"/>
      <c r="G29" s="326"/>
      <c r="H29" s="326"/>
      <c r="I29" s="326"/>
      <c r="J29" s="326"/>
    </row>
    <row r="30" spans="2:10" ht="203">
      <c r="B30" s="326">
        <v>15</v>
      </c>
      <c r="C30" s="332" t="s">
        <v>445</v>
      </c>
      <c r="D30" s="326" t="s">
        <v>442</v>
      </c>
      <c r="E30" s="326">
        <v>3</v>
      </c>
      <c r="F30" s="326"/>
      <c r="G30" s="326"/>
      <c r="H30" s="326"/>
      <c r="I30" s="326">
        <f t="shared" ref="I30:I32" si="0">E30</f>
        <v>3</v>
      </c>
      <c r="J30" s="326"/>
    </row>
    <row r="31" spans="2:10">
      <c r="B31" s="326"/>
      <c r="C31" s="331"/>
      <c r="D31" s="326"/>
      <c r="E31" s="326"/>
      <c r="F31" s="326"/>
      <c r="G31" s="326"/>
      <c r="H31" s="326"/>
      <c r="I31" s="326"/>
      <c r="J31" s="326"/>
    </row>
    <row r="32" spans="2:10" ht="101.5">
      <c r="B32" s="326">
        <v>16</v>
      </c>
      <c r="C32" s="332" t="s">
        <v>446</v>
      </c>
      <c r="D32" s="326" t="s">
        <v>442</v>
      </c>
      <c r="E32" s="326">
        <v>11</v>
      </c>
      <c r="F32" s="326"/>
      <c r="G32" s="326"/>
      <c r="H32" s="326"/>
      <c r="I32" s="326">
        <f t="shared" si="0"/>
        <v>11</v>
      </c>
      <c r="J32" s="326"/>
    </row>
    <row r="33" spans="2:10" ht="43.5">
      <c r="B33" s="326">
        <v>23</v>
      </c>
      <c r="C33" s="332" t="s">
        <v>454</v>
      </c>
      <c r="D33" s="326" t="s">
        <v>142</v>
      </c>
      <c r="E33" s="326">
        <v>6</v>
      </c>
      <c r="F33" s="326"/>
      <c r="G33" s="326"/>
      <c r="H33" s="326"/>
      <c r="I33" s="326">
        <v>6</v>
      </c>
      <c r="J33" s="326"/>
    </row>
    <row r="34" spans="2:10">
      <c r="B34" s="326"/>
      <c r="C34" s="331"/>
      <c r="D34" s="326"/>
      <c r="E34" s="326"/>
      <c r="F34" s="326"/>
      <c r="G34" s="326"/>
      <c r="H34" s="326"/>
      <c r="I34" s="326"/>
      <c r="J34" s="326"/>
    </row>
    <row r="35" spans="2:10" ht="43.5">
      <c r="B35" s="326">
        <v>24</v>
      </c>
      <c r="C35" s="332" t="s">
        <v>455</v>
      </c>
      <c r="D35" s="326" t="s">
        <v>142</v>
      </c>
      <c r="E35" s="326">
        <v>9</v>
      </c>
      <c r="F35" s="326"/>
      <c r="G35" s="326"/>
      <c r="H35" s="326"/>
      <c r="I35" s="326">
        <v>9</v>
      </c>
      <c r="J35" s="326"/>
    </row>
    <row r="36" spans="2:10">
      <c r="B36" s="326"/>
      <c r="C36" s="331"/>
      <c r="D36" s="326"/>
      <c r="E36" s="326"/>
      <c r="F36" s="326"/>
      <c r="G36" s="326"/>
      <c r="H36" s="326"/>
      <c r="I36" s="326"/>
      <c r="J36" s="326"/>
    </row>
    <row r="37" spans="2:10" ht="43.5">
      <c r="B37" s="326">
        <v>25</v>
      </c>
      <c r="C37" s="332" t="s">
        <v>456</v>
      </c>
      <c r="D37" s="326" t="s">
        <v>142</v>
      </c>
      <c r="E37" s="326">
        <v>3</v>
      </c>
      <c r="F37" s="326"/>
      <c r="G37" s="326"/>
      <c r="H37" s="326"/>
      <c r="I37" s="326">
        <v>3</v>
      </c>
      <c r="J37" s="326"/>
    </row>
    <row r="38" spans="2:10">
      <c r="B38" s="326"/>
      <c r="C38" s="326"/>
      <c r="D38" s="326"/>
      <c r="E38" s="326"/>
      <c r="F38" s="326"/>
      <c r="G38" s="326"/>
      <c r="H38" s="326"/>
      <c r="I38" s="326"/>
      <c r="J38" s="326"/>
    </row>
    <row r="39" spans="2:10" ht="58">
      <c r="B39" s="326">
        <v>27</v>
      </c>
      <c r="C39" s="333" t="s">
        <v>458</v>
      </c>
      <c r="D39" s="326"/>
      <c r="E39" s="326"/>
      <c r="F39" s="326"/>
      <c r="G39" s="326"/>
      <c r="H39" s="326"/>
      <c r="I39" s="326"/>
      <c r="J39" s="326"/>
    </row>
    <row r="40" spans="2:10">
      <c r="B40" s="326"/>
      <c r="C40" s="326"/>
      <c r="D40" s="326"/>
      <c r="E40" s="326"/>
      <c r="F40" s="326"/>
      <c r="G40" s="326"/>
      <c r="H40" s="326"/>
      <c r="I40" s="326"/>
      <c r="J40" s="326"/>
    </row>
    <row r="41" spans="2:10">
      <c r="B41" s="326" t="s">
        <v>391</v>
      </c>
      <c r="C41" s="331" t="s">
        <v>459</v>
      </c>
      <c r="D41" s="326" t="s">
        <v>411</v>
      </c>
      <c r="E41" s="326">
        <v>170</v>
      </c>
      <c r="F41" s="326">
        <v>3000</v>
      </c>
      <c r="G41" s="326"/>
      <c r="H41" s="326"/>
      <c r="I41" s="326">
        <f>PRODUCT(E41:H41)/10^3</f>
        <v>510</v>
      </c>
      <c r="J41" s="326"/>
    </row>
    <row r="42" spans="2:10">
      <c r="B42" s="326" t="s">
        <v>394</v>
      </c>
      <c r="C42" s="331" t="s">
        <v>460</v>
      </c>
      <c r="D42" s="326" t="s">
        <v>411</v>
      </c>
      <c r="E42" s="326">
        <v>100</v>
      </c>
      <c r="F42" s="326">
        <v>3000</v>
      </c>
      <c r="G42" s="326"/>
      <c r="H42" s="326"/>
      <c r="I42" s="326">
        <f>PRODUCT(E42:H42)/10^3</f>
        <v>300</v>
      </c>
      <c r="J42" s="326"/>
    </row>
    <row r="43" spans="2:10">
      <c r="B43" s="326"/>
      <c r="C43" s="326"/>
      <c r="D43" s="326"/>
      <c r="E43" s="326"/>
      <c r="F43" s="326"/>
      <c r="G43" s="326"/>
      <c r="H43" s="326"/>
      <c r="I43" s="326"/>
      <c r="J43" s="326"/>
    </row>
    <row r="44" spans="2:10">
      <c r="B44" s="326"/>
      <c r="C44" s="326"/>
      <c r="D44" s="326"/>
      <c r="E44" s="326"/>
      <c r="F44" s="326"/>
      <c r="G44" s="326"/>
      <c r="H44" s="326"/>
      <c r="I44" s="326"/>
      <c r="J44" s="326"/>
    </row>
    <row r="45" spans="2:10" ht="29">
      <c r="B45" s="326">
        <v>30</v>
      </c>
      <c r="C45" s="332" t="s">
        <v>467</v>
      </c>
      <c r="D45" s="326" t="s">
        <v>411</v>
      </c>
      <c r="E45" s="326"/>
      <c r="F45" s="326"/>
      <c r="G45" s="326"/>
      <c r="H45" s="326"/>
      <c r="I45" s="326">
        <v>100</v>
      </c>
      <c r="J45" s="326"/>
    </row>
    <row r="46" spans="2:10">
      <c r="B46" s="326"/>
      <c r="C46" s="326"/>
      <c r="D46" s="326"/>
      <c r="E46" s="326"/>
      <c r="F46" s="326"/>
      <c r="G46" s="326"/>
      <c r="H46" s="326"/>
      <c r="I46" s="326"/>
      <c r="J46" s="326"/>
    </row>
    <row r="47" spans="2:10">
      <c r="B47" s="326" t="s">
        <v>847</v>
      </c>
      <c r="C47" s="331" t="s">
        <v>474</v>
      </c>
      <c r="D47" s="326" t="s">
        <v>411</v>
      </c>
      <c r="E47" s="326"/>
      <c r="F47" s="326"/>
      <c r="G47" s="326"/>
      <c r="H47" s="326"/>
      <c r="I47" s="326">
        <v>40</v>
      </c>
      <c r="J47" s="326"/>
    </row>
    <row r="48" spans="2:10">
      <c r="B48" s="326"/>
      <c r="C48" s="326"/>
      <c r="D48" s="326"/>
      <c r="E48" s="326"/>
      <c r="F48" s="326"/>
      <c r="G48" s="326"/>
      <c r="H48" s="326"/>
      <c r="I48" s="326"/>
      <c r="J48" s="326"/>
    </row>
    <row r="49" spans="2:10">
      <c r="B49" s="326"/>
      <c r="C49" s="326"/>
      <c r="D49" s="326"/>
      <c r="E49" s="326"/>
      <c r="F49" s="326"/>
      <c r="G49" s="326"/>
      <c r="H49" s="326"/>
      <c r="I49" s="326"/>
      <c r="J49" s="326"/>
    </row>
    <row r="50" spans="2:10">
      <c r="B50" s="326"/>
      <c r="C50" s="326"/>
      <c r="D50" s="326"/>
      <c r="E50" s="326"/>
      <c r="F50" s="326"/>
      <c r="G50" s="326"/>
      <c r="H50" s="326"/>
      <c r="I50" s="326"/>
      <c r="J50" s="326"/>
    </row>
    <row r="51" spans="2:10">
      <c r="B51" s="326"/>
      <c r="C51" s="326"/>
      <c r="D51" s="326"/>
      <c r="E51" s="326"/>
      <c r="F51" s="326"/>
      <c r="G51" s="326"/>
      <c r="H51" s="326"/>
      <c r="I51" s="326"/>
      <c r="J51" s="326"/>
    </row>
    <row r="52" spans="2:10">
      <c r="B52" s="326"/>
      <c r="C52" s="326"/>
      <c r="D52" s="326"/>
      <c r="E52" s="326"/>
      <c r="F52" s="326"/>
      <c r="G52" s="326"/>
      <c r="H52" s="326"/>
      <c r="I52" s="326"/>
      <c r="J52" s="326"/>
    </row>
  </sheetData>
  <pageMargins left="0.7" right="0.7" top="0.75" bottom="0.75" header="0.3" footer="0.3"/>
  <pageSetup paperSize="9" scale="6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zoomScale="98" zoomScaleNormal="98" zoomScaleSheetLayoutView="98" workbookViewId="0">
      <pane xSplit="4" ySplit="12" topLeftCell="E125" activePane="bottomRight" state="frozen"/>
      <selection pane="topRight" activeCell="E1" sqref="E1"/>
      <selection pane="bottomLeft" activeCell="A13" sqref="A13"/>
      <selection pane="bottomRight" activeCell="B134" sqref="B134"/>
    </sheetView>
  </sheetViews>
  <sheetFormatPr defaultRowHeight="10.5"/>
  <cols>
    <col min="1" max="1" width="6.26953125" style="15" bestFit="1" customWidth="1"/>
    <col min="2" max="2" width="77.7265625" style="11" customWidth="1"/>
    <col min="3" max="3" width="5.453125" style="16" bestFit="1" customWidth="1"/>
    <col min="4" max="4" width="4.7265625" style="16" bestFit="1" customWidth="1"/>
    <col min="5" max="5" width="11.26953125" style="17" bestFit="1" customWidth="1"/>
    <col min="6" max="6" width="13.1796875" style="17" bestFit="1" customWidth="1"/>
    <col min="7" max="8" width="13.1796875" style="17" customWidth="1"/>
    <col min="9" max="9" width="11.26953125" style="17" bestFit="1" customWidth="1"/>
    <col min="10" max="10" width="13.1796875" style="17" bestFit="1" customWidth="1"/>
    <col min="11" max="248" width="9.1796875" style="11"/>
    <col min="249" max="249" width="7.7265625" style="11" customWidth="1"/>
    <col min="250" max="250" width="63.453125" style="11" customWidth="1"/>
    <col min="251" max="251" width="7.7265625" style="11" customWidth="1"/>
    <col min="252" max="252" width="8.1796875" style="11" customWidth="1"/>
    <col min="253" max="253" width="14.26953125" style="11" customWidth="1"/>
    <col min="254" max="254" width="15.7265625" style="11" customWidth="1"/>
    <col min="255" max="504" width="9.1796875" style="11"/>
    <col min="505" max="505" width="7.7265625" style="11" customWidth="1"/>
    <col min="506" max="506" width="63.453125" style="11" customWidth="1"/>
    <col min="507" max="507" width="7.7265625" style="11" customWidth="1"/>
    <col min="508" max="508" width="8.1796875" style="11" customWidth="1"/>
    <col min="509" max="509" width="14.26953125" style="11" customWidth="1"/>
    <col min="510" max="510" width="15.7265625" style="11" customWidth="1"/>
    <col min="511" max="760" width="9.1796875" style="11"/>
    <col min="761" max="761" width="7.7265625" style="11" customWidth="1"/>
    <col min="762" max="762" width="63.453125" style="11" customWidth="1"/>
    <col min="763" max="763" width="7.7265625" style="11" customWidth="1"/>
    <col min="764" max="764" width="8.1796875" style="11" customWidth="1"/>
    <col min="765" max="765" width="14.26953125" style="11" customWidth="1"/>
    <col min="766" max="766" width="15.7265625" style="11" customWidth="1"/>
    <col min="767" max="1016" width="9.1796875" style="11"/>
    <col min="1017" max="1017" width="7.7265625" style="11" customWidth="1"/>
    <col min="1018" max="1018" width="63.453125" style="11" customWidth="1"/>
    <col min="1019" max="1019" width="7.7265625" style="11" customWidth="1"/>
    <col min="1020" max="1020" width="8.1796875" style="11" customWidth="1"/>
    <col min="1021" max="1021" width="14.26953125" style="11" customWidth="1"/>
    <col min="1022" max="1022" width="15.7265625" style="11" customWidth="1"/>
    <col min="1023" max="1272" width="9.1796875" style="11"/>
    <col min="1273" max="1273" width="7.7265625" style="11" customWidth="1"/>
    <col min="1274" max="1274" width="63.453125" style="11" customWidth="1"/>
    <col min="1275" max="1275" width="7.7265625" style="11" customWidth="1"/>
    <col min="1276" max="1276" width="8.1796875" style="11" customWidth="1"/>
    <col min="1277" max="1277" width="14.26953125" style="11" customWidth="1"/>
    <col min="1278" max="1278" width="15.7265625" style="11" customWidth="1"/>
    <col min="1279" max="1528" width="9.1796875" style="11"/>
    <col min="1529" max="1529" width="7.7265625" style="11" customWidth="1"/>
    <col min="1530" max="1530" width="63.453125" style="11" customWidth="1"/>
    <col min="1531" max="1531" width="7.7265625" style="11" customWidth="1"/>
    <col min="1532" max="1532" width="8.1796875" style="11" customWidth="1"/>
    <col min="1533" max="1533" width="14.26953125" style="11" customWidth="1"/>
    <col min="1534" max="1534" width="15.7265625" style="11" customWidth="1"/>
    <col min="1535" max="1784" width="9.1796875" style="11"/>
    <col min="1785" max="1785" width="7.7265625" style="11" customWidth="1"/>
    <col min="1786" max="1786" width="63.453125" style="11" customWidth="1"/>
    <col min="1787" max="1787" width="7.7265625" style="11" customWidth="1"/>
    <col min="1788" max="1788" width="8.1796875" style="11" customWidth="1"/>
    <col min="1789" max="1789" width="14.26953125" style="11" customWidth="1"/>
    <col min="1790" max="1790" width="15.7265625" style="11" customWidth="1"/>
    <col min="1791" max="2040" width="9.1796875" style="11"/>
    <col min="2041" max="2041" width="7.7265625" style="11" customWidth="1"/>
    <col min="2042" max="2042" width="63.453125" style="11" customWidth="1"/>
    <col min="2043" max="2043" width="7.7265625" style="11" customWidth="1"/>
    <col min="2044" max="2044" width="8.1796875" style="11" customWidth="1"/>
    <col min="2045" max="2045" width="14.26953125" style="11" customWidth="1"/>
    <col min="2046" max="2046" width="15.7265625" style="11" customWidth="1"/>
    <col min="2047" max="2296" width="9.1796875" style="11"/>
    <col min="2297" max="2297" width="7.7265625" style="11" customWidth="1"/>
    <col min="2298" max="2298" width="63.453125" style="11" customWidth="1"/>
    <col min="2299" max="2299" width="7.7265625" style="11" customWidth="1"/>
    <col min="2300" max="2300" width="8.1796875" style="11" customWidth="1"/>
    <col min="2301" max="2301" width="14.26953125" style="11" customWidth="1"/>
    <col min="2302" max="2302" width="15.7265625" style="11" customWidth="1"/>
    <col min="2303" max="2552" width="9.1796875" style="11"/>
    <col min="2553" max="2553" width="7.7265625" style="11" customWidth="1"/>
    <col min="2554" max="2554" width="63.453125" style="11" customWidth="1"/>
    <col min="2555" max="2555" width="7.7265625" style="11" customWidth="1"/>
    <col min="2556" max="2556" width="8.1796875" style="11" customWidth="1"/>
    <col min="2557" max="2557" width="14.26953125" style="11" customWidth="1"/>
    <col min="2558" max="2558" width="15.7265625" style="11" customWidth="1"/>
    <col min="2559" max="2808" width="9.1796875" style="11"/>
    <col min="2809" max="2809" width="7.7265625" style="11" customWidth="1"/>
    <col min="2810" max="2810" width="63.453125" style="11" customWidth="1"/>
    <col min="2811" max="2811" width="7.7265625" style="11" customWidth="1"/>
    <col min="2812" max="2812" width="8.1796875" style="11" customWidth="1"/>
    <col min="2813" max="2813" width="14.26953125" style="11" customWidth="1"/>
    <col min="2814" max="2814" width="15.7265625" style="11" customWidth="1"/>
    <col min="2815" max="3064" width="9.1796875" style="11"/>
    <col min="3065" max="3065" width="7.7265625" style="11" customWidth="1"/>
    <col min="3066" max="3066" width="63.453125" style="11" customWidth="1"/>
    <col min="3067" max="3067" width="7.7265625" style="11" customWidth="1"/>
    <col min="3068" max="3068" width="8.1796875" style="11" customWidth="1"/>
    <col min="3069" max="3069" width="14.26953125" style="11" customWidth="1"/>
    <col min="3070" max="3070" width="15.7265625" style="11" customWidth="1"/>
    <col min="3071" max="3320" width="9.1796875" style="11"/>
    <col min="3321" max="3321" width="7.7265625" style="11" customWidth="1"/>
    <col min="3322" max="3322" width="63.453125" style="11" customWidth="1"/>
    <col min="3323" max="3323" width="7.7265625" style="11" customWidth="1"/>
    <col min="3324" max="3324" width="8.1796875" style="11" customWidth="1"/>
    <col min="3325" max="3325" width="14.26953125" style="11" customWidth="1"/>
    <col min="3326" max="3326" width="15.7265625" style="11" customWidth="1"/>
    <col min="3327" max="3576" width="9.1796875" style="11"/>
    <col min="3577" max="3577" width="7.7265625" style="11" customWidth="1"/>
    <col min="3578" max="3578" width="63.453125" style="11" customWidth="1"/>
    <col min="3579" max="3579" width="7.7265625" style="11" customWidth="1"/>
    <col min="3580" max="3580" width="8.1796875" style="11" customWidth="1"/>
    <col min="3581" max="3581" width="14.26953125" style="11" customWidth="1"/>
    <col min="3582" max="3582" width="15.7265625" style="11" customWidth="1"/>
    <col min="3583" max="3832" width="9.1796875" style="11"/>
    <col min="3833" max="3833" width="7.7265625" style="11" customWidth="1"/>
    <col min="3834" max="3834" width="63.453125" style="11" customWidth="1"/>
    <col min="3835" max="3835" width="7.7265625" style="11" customWidth="1"/>
    <col min="3836" max="3836" width="8.1796875" style="11" customWidth="1"/>
    <col min="3837" max="3837" width="14.26953125" style="11" customWidth="1"/>
    <col min="3838" max="3838" width="15.7265625" style="11" customWidth="1"/>
    <col min="3839" max="4088" width="9.1796875" style="11"/>
    <col min="4089" max="4089" width="7.7265625" style="11" customWidth="1"/>
    <col min="4090" max="4090" width="63.453125" style="11" customWidth="1"/>
    <col min="4091" max="4091" width="7.7265625" style="11" customWidth="1"/>
    <col min="4092" max="4092" width="8.1796875" style="11" customWidth="1"/>
    <col min="4093" max="4093" width="14.26953125" style="11" customWidth="1"/>
    <col min="4094" max="4094" width="15.7265625" style="11" customWidth="1"/>
    <col min="4095" max="4344" width="9.1796875" style="11"/>
    <col min="4345" max="4345" width="7.7265625" style="11" customWidth="1"/>
    <col min="4346" max="4346" width="63.453125" style="11" customWidth="1"/>
    <col min="4347" max="4347" width="7.7265625" style="11" customWidth="1"/>
    <col min="4348" max="4348" width="8.1796875" style="11" customWidth="1"/>
    <col min="4349" max="4349" width="14.26953125" style="11" customWidth="1"/>
    <col min="4350" max="4350" width="15.7265625" style="11" customWidth="1"/>
    <col min="4351" max="4600" width="9.1796875" style="11"/>
    <col min="4601" max="4601" width="7.7265625" style="11" customWidth="1"/>
    <col min="4602" max="4602" width="63.453125" style="11" customWidth="1"/>
    <col min="4603" max="4603" width="7.7265625" style="11" customWidth="1"/>
    <col min="4604" max="4604" width="8.1796875" style="11" customWidth="1"/>
    <col min="4605" max="4605" width="14.26953125" style="11" customWidth="1"/>
    <col min="4606" max="4606" width="15.7265625" style="11" customWidth="1"/>
    <col min="4607" max="4856" width="9.1796875" style="11"/>
    <col min="4857" max="4857" width="7.7265625" style="11" customWidth="1"/>
    <col min="4858" max="4858" width="63.453125" style="11" customWidth="1"/>
    <col min="4859" max="4859" width="7.7265625" style="11" customWidth="1"/>
    <col min="4860" max="4860" width="8.1796875" style="11" customWidth="1"/>
    <col min="4861" max="4861" width="14.26953125" style="11" customWidth="1"/>
    <col min="4862" max="4862" width="15.7265625" style="11" customWidth="1"/>
    <col min="4863" max="5112" width="9.1796875" style="11"/>
    <col min="5113" max="5113" width="7.7265625" style="11" customWidth="1"/>
    <col min="5114" max="5114" width="63.453125" style="11" customWidth="1"/>
    <col min="5115" max="5115" width="7.7265625" style="11" customWidth="1"/>
    <col min="5116" max="5116" width="8.1796875" style="11" customWidth="1"/>
    <col min="5117" max="5117" width="14.26953125" style="11" customWidth="1"/>
    <col min="5118" max="5118" width="15.7265625" style="11" customWidth="1"/>
    <col min="5119" max="5368" width="9.1796875" style="11"/>
    <col min="5369" max="5369" width="7.7265625" style="11" customWidth="1"/>
    <col min="5370" max="5370" width="63.453125" style="11" customWidth="1"/>
    <col min="5371" max="5371" width="7.7265625" style="11" customWidth="1"/>
    <col min="5372" max="5372" width="8.1796875" style="11" customWidth="1"/>
    <col min="5373" max="5373" width="14.26953125" style="11" customWidth="1"/>
    <col min="5374" max="5374" width="15.7265625" style="11" customWidth="1"/>
    <col min="5375" max="5624" width="9.1796875" style="11"/>
    <col min="5625" max="5625" width="7.7265625" style="11" customWidth="1"/>
    <col min="5626" max="5626" width="63.453125" style="11" customWidth="1"/>
    <col min="5627" max="5627" width="7.7265625" style="11" customWidth="1"/>
    <col min="5628" max="5628" width="8.1796875" style="11" customWidth="1"/>
    <col min="5629" max="5629" width="14.26953125" style="11" customWidth="1"/>
    <col min="5630" max="5630" width="15.7265625" style="11" customWidth="1"/>
    <col min="5631" max="5880" width="9.1796875" style="11"/>
    <col min="5881" max="5881" width="7.7265625" style="11" customWidth="1"/>
    <col min="5882" max="5882" width="63.453125" style="11" customWidth="1"/>
    <col min="5883" max="5883" width="7.7265625" style="11" customWidth="1"/>
    <col min="5884" max="5884" width="8.1796875" style="11" customWidth="1"/>
    <col min="5885" max="5885" width="14.26953125" style="11" customWidth="1"/>
    <col min="5886" max="5886" width="15.7265625" style="11" customWidth="1"/>
    <col min="5887" max="6136" width="9.1796875" style="11"/>
    <col min="6137" max="6137" width="7.7265625" style="11" customWidth="1"/>
    <col min="6138" max="6138" width="63.453125" style="11" customWidth="1"/>
    <col min="6139" max="6139" width="7.7265625" style="11" customWidth="1"/>
    <col min="6140" max="6140" width="8.1796875" style="11" customWidth="1"/>
    <col min="6141" max="6141" width="14.26953125" style="11" customWidth="1"/>
    <col min="6142" max="6142" width="15.7265625" style="11" customWidth="1"/>
    <col min="6143" max="6392" width="9.1796875" style="11"/>
    <col min="6393" max="6393" width="7.7265625" style="11" customWidth="1"/>
    <col min="6394" max="6394" width="63.453125" style="11" customWidth="1"/>
    <col min="6395" max="6395" width="7.7265625" style="11" customWidth="1"/>
    <col min="6396" max="6396" width="8.1796875" style="11" customWidth="1"/>
    <col min="6397" max="6397" width="14.26953125" style="11" customWidth="1"/>
    <col min="6398" max="6398" width="15.7265625" style="11" customWidth="1"/>
    <col min="6399" max="6648" width="9.1796875" style="11"/>
    <col min="6649" max="6649" width="7.7265625" style="11" customWidth="1"/>
    <col min="6650" max="6650" width="63.453125" style="11" customWidth="1"/>
    <col min="6651" max="6651" width="7.7265625" style="11" customWidth="1"/>
    <col min="6652" max="6652" width="8.1796875" style="11" customWidth="1"/>
    <col min="6653" max="6653" width="14.26953125" style="11" customWidth="1"/>
    <col min="6654" max="6654" width="15.7265625" style="11" customWidth="1"/>
    <col min="6655" max="6904" width="9.1796875" style="11"/>
    <col min="6905" max="6905" width="7.7265625" style="11" customWidth="1"/>
    <col min="6906" max="6906" width="63.453125" style="11" customWidth="1"/>
    <col min="6907" max="6907" width="7.7265625" style="11" customWidth="1"/>
    <col min="6908" max="6908" width="8.1796875" style="11" customWidth="1"/>
    <col min="6909" max="6909" width="14.26953125" style="11" customWidth="1"/>
    <col min="6910" max="6910" width="15.7265625" style="11" customWidth="1"/>
    <col min="6911" max="7160" width="9.1796875" style="11"/>
    <col min="7161" max="7161" width="7.7265625" style="11" customWidth="1"/>
    <col min="7162" max="7162" width="63.453125" style="11" customWidth="1"/>
    <col min="7163" max="7163" width="7.7265625" style="11" customWidth="1"/>
    <col min="7164" max="7164" width="8.1796875" style="11" customWidth="1"/>
    <col min="7165" max="7165" width="14.26953125" style="11" customWidth="1"/>
    <col min="7166" max="7166" width="15.7265625" style="11" customWidth="1"/>
    <col min="7167" max="7416" width="9.1796875" style="11"/>
    <col min="7417" max="7417" width="7.7265625" style="11" customWidth="1"/>
    <col min="7418" max="7418" width="63.453125" style="11" customWidth="1"/>
    <col min="7419" max="7419" width="7.7265625" style="11" customWidth="1"/>
    <col min="7420" max="7420" width="8.1796875" style="11" customWidth="1"/>
    <col min="7421" max="7421" width="14.26953125" style="11" customWidth="1"/>
    <col min="7422" max="7422" width="15.7265625" style="11" customWidth="1"/>
    <col min="7423" max="7672" width="9.1796875" style="11"/>
    <col min="7673" max="7673" width="7.7265625" style="11" customWidth="1"/>
    <col min="7674" max="7674" width="63.453125" style="11" customWidth="1"/>
    <col min="7675" max="7675" width="7.7265625" style="11" customWidth="1"/>
    <col min="7676" max="7676" width="8.1796875" style="11" customWidth="1"/>
    <col min="7677" max="7677" width="14.26953125" style="11" customWidth="1"/>
    <col min="7678" max="7678" width="15.7265625" style="11" customWidth="1"/>
    <col min="7679" max="7928" width="9.1796875" style="11"/>
    <col min="7929" max="7929" width="7.7265625" style="11" customWidth="1"/>
    <col min="7930" max="7930" width="63.453125" style="11" customWidth="1"/>
    <col min="7931" max="7931" width="7.7265625" style="11" customWidth="1"/>
    <col min="7932" max="7932" width="8.1796875" style="11" customWidth="1"/>
    <col min="7933" max="7933" width="14.26953125" style="11" customWidth="1"/>
    <col min="7934" max="7934" width="15.7265625" style="11" customWidth="1"/>
    <col min="7935" max="8184" width="9.1796875" style="11"/>
    <col min="8185" max="8185" width="7.7265625" style="11" customWidth="1"/>
    <col min="8186" max="8186" width="63.453125" style="11" customWidth="1"/>
    <col min="8187" max="8187" width="7.7265625" style="11" customWidth="1"/>
    <col min="8188" max="8188" width="8.1796875" style="11" customWidth="1"/>
    <col min="8189" max="8189" width="14.26953125" style="11" customWidth="1"/>
    <col min="8190" max="8190" width="15.7265625" style="11" customWidth="1"/>
    <col min="8191" max="8440" width="9.1796875" style="11"/>
    <col min="8441" max="8441" width="7.7265625" style="11" customWidth="1"/>
    <col min="8442" max="8442" width="63.453125" style="11" customWidth="1"/>
    <col min="8443" max="8443" width="7.7265625" style="11" customWidth="1"/>
    <col min="8444" max="8444" width="8.1796875" style="11" customWidth="1"/>
    <col min="8445" max="8445" width="14.26953125" style="11" customWidth="1"/>
    <col min="8446" max="8446" width="15.7265625" style="11" customWidth="1"/>
    <col min="8447" max="8696" width="9.1796875" style="11"/>
    <col min="8697" max="8697" width="7.7265625" style="11" customWidth="1"/>
    <col min="8698" max="8698" width="63.453125" style="11" customWidth="1"/>
    <col min="8699" max="8699" width="7.7265625" style="11" customWidth="1"/>
    <col min="8700" max="8700" width="8.1796875" style="11" customWidth="1"/>
    <col min="8701" max="8701" width="14.26953125" style="11" customWidth="1"/>
    <col min="8702" max="8702" width="15.7265625" style="11" customWidth="1"/>
    <col min="8703" max="8952" width="9.1796875" style="11"/>
    <col min="8953" max="8953" width="7.7265625" style="11" customWidth="1"/>
    <col min="8954" max="8954" width="63.453125" style="11" customWidth="1"/>
    <col min="8955" max="8955" width="7.7265625" style="11" customWidth="1"/>
    <col min="8956" max="8956" width="8.1796875" style="11" customWidth="1"/>
    <col min="8957" max="8957" width="14.26953125" style="11" customWidth="1"/>
    <col min="8958" max="8958" width="15.7265625" style="11" customWidth="1"/>
    <col min="8959" max="9208" width="9.1796875" style="11"/>
    <col min="9209" max="9209" width="7.7265625" style="11" customWidth="1"/>
    <col min="9210" max="9210" width="63.453125" style="11" customWidth="1"/>
    <col min="9211" max="9211" width="7.7265625" style="11" customWidth="1"/>
    <col min="9212" max="9212" width="8.1796875" style="11" customWidth="1"/>
    <col min="9213" max="9213" width="14.26953125" style="11" customWidth="1"/>
    <col min="9214" max="9214" width="15.7265625" style="11" customWidth="1"/>
    <col min="9215" max="9464" width="9.1796875" style="11"/>
    <col min="9465" max="9465" width="7.7265625" style="11" customWidth="1"/>
    <col min="9466" max="9466" width="63.453125" style="11" customWidth="1"/>
    <col min="9467" max="9467" width="7.7265625" style="11" customWidth="1"/>
    <col min="9468" max="9468" width="8.1796875" style="11" customWidth="1"/>
    <col min="9469" max="9469" width="14.26953125" style="11" customWidth="1"/>
    <col min="9470" max="9470" width="15.7265625" style="11" customWidth="1"/>
    <col min="9471" max="9720" width="9.1796875" style="11"/>
    <col min="9721" max="9721" width="7.7265625" style="11" customWidth="1"/>
    <col min="9722" max="9722" width="63.453125" style="11" customWidth="1"/>
    <col min="9723" max="9723" width="7.7265625" style="11" customWidth="1"/>
    <col min="9724" max="9724" width="8.1796875" style="11" customWidth="1"/>
    <col min="9725" max="9725" width="14.26953125" style="11" customWidth="1"/>
    <col min="9726" max="9726" width="15.7265625" style="11" customWidth="1"/>
    <col min="9727" max="9976" width="9.1796875" style="11"/>
    <col min="9977" max="9977" width="7.7265625" style="11" customWidth="1"/>
    <col min="9978" max="9978" width="63.453125" style="11" customWidth="1"/>
    <col min="9979" max="9979" width="7.7265625" style="11" customWidth="1"/>
    <col min="9980" max="9980" width="8.1796875" style="11" customWidth="1"/>
    <col min="9981" max="9981" width="14.26953125" style="11" customWidth="1"/>
    <col min="9982" max="9982" width="15.7265625" style="11" customWidth="1"/>
    <col min="9983" max="10232" width="9.1796875" style="11"/>
    <col min="10233" max="10233" width="7.7265625" style="11" customWidth="1"/>
    <col min="10234" max="10234" width="63.453125" style="11" customWidth="1"/>
    <col min="10235" max="10235" width="7.7265625" style="11" customWidth="1"/>
    <col min="10236" max="10236" width="8.1796875" style="11" customWidth="1"/>
    <col min="10237" max="10237" width="14.26953125" style="11" customWidth="1"/>
    <col min="10238" max="10238" width="15.7265625" style="11" customWidth="1"/>
    <col min="10239" max="10488" width="9.1796875" style="11"/>
    <col min="10489" max="10489" width="7.7265625" style="11" customWidth="1"/>
    <col min="10490" max="10490" width="63.453125" style="11" customWidth="1"/>
    <col min="10491" max="10491" width="7.7265625" style="11" customWidth="1"/>
    <col min="10492" max="10492" width="8.1796875" style="11" customWidth="1"/>
    <col min="10493" max="10493" width="14.26953125" style="11" customWidth="1"/>
    <col min="10494" max="10494" width="15.7265625" style="11" customWidth="1"/>
    <col min="10495" max="10744" width="9.1796875" style="11"/>
    <col min="10745" max="10745" width="7.7265625" style="11" customWidth="1"/>
    <col min="10746" max="10746" width="63.453125" style="11" customWidth="1"/>
    <col min="10747" max="10747" width="7.7265625" style="11" customWidth="1"/>
    <col min="10748" max="10748" width="8.1796875" style="11" customWidth="1"/>
    <col min="10749" max="10749" width="14.26953125" style="11" customWidth="1"/>
    <col min="10750" max="10750" width="15.7265625" style="11" customWidth="1"/>
    <col min="10751" max="11000" width="9.1796875" style="11"/>
    <col min="11001" max="11001" width="7.7265625" style="11" customWidth="1"/>
    <col min="11002" max="11002" width="63.453125" style="11" customWidth="1"/>
    <col min="11003" max="11003" width="7.7265625" style="11" customWidth="1"/>
    <col min="11004" max="11004" width="8.1796875" style="11" customWidth="1"/>
    <col min="11005" max="11005" width="14.26953125" style="11" customWidth="1"/>
    <col min="11006" max="11006" width="15.7265625" style="11" customWidth="1"/>
    <col min="11007" max="11256" width="9.1796875" style="11"/>
    <col min="11257" max="11257" width="7.7265625" style="11" customWidth="1"/>
    <col min="11258" max="11258" width="63.453125" style="11" customWidth="1"/>
    <col min="11259" max="11259" width="7.7265625" style="11" customWidth="1"/>
    <col min="11260" max="11260" width="8.1796875" style="11" customWidth="1"/>
    <col min="11261" max="11261" width="14.26953125" style="11" customWidth="1"/>
    <col min="11262" max="11262" width="15.7265625" style="11" customWidth="1"/>
    <col min="11263" max="11512" width="9.1796875" style="11"/>
    <col min="11513" max="11513" width="7.7265625" style="11" customWidth="1"/>
    <col min="11514" max="11514" width="63.453125" style="11" customWidth="1"/>
    <col min="11515" max="11515" width="7.7265625" style="11" customWidth="1"/>
    <col min="11516" max="11516" width="8.1796875" style="11" customWidth="1"/>
    <col min="11517" max="11517" width="14.26953125" style="11" customWidth="1"/>
    <col min="11518" max="11518" width="15.7265625" style="11" customWidth="1"/>
    <col min="11519" max="11768" width="9.1796875" style="11"/>
    <col min="11769" max="11769" width="7.7265625" style="11" customWidth="1"/>
    <col min="11770" max="11770" width="63.453125" style="11" customWidth="1"/>
    <col min="11771" max="11771" width="7.7265625" style="11" customWidth="1"/>
    <col min="11772" max="11772" width="8.1796875" style="11" customWidth="1"/>
    <col min="11773" max="11773" width="14.26953125" style="11" customWidth="1"/>
    <col min="11774" max="11774" width="15.7265625" style="11" customWidth="1"/>
    <col min="11775" max="12024" width="9.1796875" style="11"/>
    <col min="12025" max="12025" width="7.7265625" style="11" customWidth="1"/>
    <col min="12026" max="12026" width="63.453125" style="11" customWidth="1"/>
    <col min="12027" max="12027" width="7.7265625" style="11" customWidth="1"/>
    <col min="12028" max="12028" width="8.1796875" style="11" customWidth="1"/>
    <col min="12029" max="12029" width="14.26953125" style="11" customWidth="1"/>
    <col min="12030" max="12030" width="15.7265625" style="11" customWidth="1"/>
    <col min="12031" max="12280" width="9.1796875" style="11"/>
    <col min="12281" max="12281" width="7.7265625" style="11" customWidth="1"/>
    <col min="12282" max="12282" width="63.453125" style="11" customWidth="1"/>
    <col min="12283" max="12283" width="7.7265625" style="11" customWidth="1"/>
    <col min="12284" max="12284" width="8.1796875" style="11" customWidth="1"/>
    <col min="12285" max="12285" width="14.26953125" style="11" customWidth="1"/>
    <col min="12286" max="12286" width="15.7265625" style="11" customWidth="1"/>
    <col min="12287" max="12536" width="9.1796875" style="11"/>
    <col min="12537" max="12537" width="7.7265625" style="11" customWidth="1"/>
    <col min="12538" max="12538" width="63.453125" style="11" customWidth="1"/>
    <col min="12539" max="12539" width="7.7265625" style="11" customWidth="1"/>
    <col min="12540" max="12540" width="8.1796875" style="11" customWidth="1"/>
    <col min="12541" max="12541" width="14.26953125" style="11" customWidth="1"/>
    <col min="12542" max="12542" width="15.7265625" style="11" customWidth="1"/>
    <col min="12543" max="12792" width="9.1796875" style="11"/>
    <col min="12793" max="12793" width="7.7265625" style="11" customWidth="1"/>
    <col min="12794" max="12794" width="63.453125" style="11" customWidth="1"/>
    <col min="12795" max="12795" width="7.7265625" style="11" customWidth="1"/>
    <col min="12796" max="12796" width="8.1796875" style="11" customWidth="1"/>
    <col min="12797" max="12797" width="14.26953125" style="11" customWidth="1"/>
    <col min="12798" max="12798" width="15.7265625" style="11" customWidth="1"/>
    <col min="12799" max="13048" width="9.1796875" style="11"/>
    <col min="13049" max="13049" width="7.7265625" style="11" customWidth="1"/>
    <col min="13050" max="13050" width="63.453125" style="11" customWidth="1"/>
    <col min="13051" max="13051" width="7.7265625" style="11" customWidth="1"/>
    <col min="13052" max="13052" width="8.1796875" style="11" customWidth="1"/>
    <col min="13053" max="13053" width="14.26953125" style="11" customWidth="1"/>
    <col min="13054" max="13054" width="15.7265625" style="11" customWidth="1"/>
    <col min="13055" max="13304" width="9.1796875" style="11"/>
    <col min="13305" max="13305" width="7.7265625" style="11" customWidth="1"/>
    <col min="13306" max="13306" width="63.453125" style="11" customWidth="1"/>
    <col min="13307" max="13307" width="7.7265625" style="11" customWidth="1"/>
    <col min="13308" max="13308" width="8.1796875" style="11" customWidth="1"/>
    <col min="13309" max="13309" width="14.26953125" style="11" customWidth="1"/>
    <col min="13310" max="13310" width="15.7265625" style="11" customWidth="1"/>
    <col min="13311" max="13560" width="9.1796875" style="11"/>
    <col min="13561" max="13561" width="7.7265625" style="11" customWidth="1"/>
    <col min="13562" max="13562" width="63.453125" style="11" customWidth="1"/>
    <col min="13563" max="13563" width="7.7265625" style="11" customWidth="1"/>
    <col min="13564" max="13564" width="8.1796875" style="11" customWidth="1"/>
    <col min="13565" max="13565" width="14.26953125" style="11" customWidth="1"/>
    <col min="13566" max="13566" width="15.7265625" style="11" customWidth="1"/>
    <col min="13567" max="13816" width="9.1796875" style="11"/>
    <col min="13817" max="13817" width="7.7265625" style="11" customWidth="1"/>
    <col min="13818" max="13818" width="63.453125" style="11" customWidth="1"/>
    <col min="13819" max="13819" width="7.7265625" style="11" customWidth="1"/>
    <col min="13820" max="13820" width="8.1796875" style="11" customWidth="1"/>
    <col min="13821" max="13821" width="14.26953125" style="11" customWidth="1"/>
    <col min="13822" max="13822" width="15.7265625" style="11" customWidth="1"/>
    <col min="13823" max="14072" width="9.1796875" style="11"/>
    <col min="14073" max="14073" width="7.7265625" style="11" customWidth="1"/>
    <col min="14074" max="14074" width="63.453125" style="11" customWidth="1"/>
    <col min="14075" max="14075" width="7.7265625" style="11" customWidth="1"/>
    <col min="14076" max="14076" width="8.1796875" style="11" customWidth="1"/>
    <col min="14077" max="14077" width="14.26953125" style="11" customWidth="1"/>
    <col min="14078" max="14078" width="15.7265625" style="11" customWidth="1"/>
    <col min="14079" max="14328" width="9.1796875" style="11"/>
    <col min="14329" max="14329" width="7.7265625" style="11" customWidth="1"/>
    <col min="14330" max="14330" width="63.453125" style="11" customWidth="1"/>
    <col min="14331" max="14331" width="7.7265625" style="11" customWidth="1"/>
    <col min="14332" max="14332" width="8.1796875" style="11" customWidth="1"/>
    <col min="14333" max="14333" width="14.26953125" style="11" customWidth="1"/>
    <col min="14334" max="14334" width="15.7265625" style="11" customWidth="1"/>
    <col min="14335" max="14584" width="9.1796875" style="11"/>
    <col min="14585" max="14585" width="7.7265625" style="11" customWidth="1"/>
    <col min="14586" max="14586" width="63.453125" style="11" customWidth="1"/>
    <col min="14587" max="14587" width="7.7265625" style="11" customWidth="1"/>
    <col min="14588" max="14588" width="8.1796875" style="11" customWidth="1"/>
    <col min="14589" max="14589" width="14.26953125" style="11" customWidth="1"/>
    <col min="14590" max="14590" width="15.7265625" style="11" customWidth="1"/>
    <col min="14591" max="14840" width="9.1796875" style="11"/>
    <col min="14841" max="14841" width="7.7265625" style="11" customWidth="1"/>
    <col min="14842" max="14842" width="63.453125" style="11" customWidth="1"/>
    <col min="14843" max="14843" width="7.7265625" style="11" customWidth="1"/>
    <col min="14844" max="14844" width="8.1796875" style="11" customWidth="1"/>
    <col min="14845" max="14845" width="14.26953125" style="11" customWidth="1"/>
    <col min="14846" max="14846" width="15.7265625" style="11" customWidth="1"/>
    <col min="14847" max="15096" width="9.1796875" style="11"/>
    <col min="15097" max="15097" width="7.7265625" style="11" customWidth="1"/>
    <col min="15098" max="15098" width="63.453125" style="11" customWidth="1"/>
    <col min="15099" max="15099" width="7.7265625" style="11" customWidth="1"/>
    <col min="15100" max="15100" width="8.1796875" style="11" customWidth="1"/>
    <col min="15101" max="15101" width="14.26953125" style="11" customWidth="1"/>
    <col min="15102" max="15102" width="15.7265625" style="11" customWidth="1"/>
    <col min="15103" max="15352" width="9.1796875" style="11"/>
    <col min="15353" max="15353" width="7.7265625" style="11" customWidth="1"/>
    <col min="15354" max="15354" width="63.453125" style="11" customWidth="1"/>
    <col min="15355" max="15355" width="7.7265625" style="11" customWidth="1"/>
    <col min="15356" max="15356" width="8.1796875" style="11" customWidth="1"/>
    <col min="15357" max="15357" width="14.26953125" style="11" customWidth="1"/>
    <col min="15358" max="15358" width="15.7265625" style="11" customWidth="1"/>
    <col min="15359" max="15608" width="9.1796875" style="11"/>
    <col min="15609" max="15609" width="7.7265625" style="11" customWidth="1"/>
    <col min="15610" max="15610" width="63.453125" style="11" customWidth="1"/>
    <col min="15611" max="15611" width="7.7265625" style="11" customWidth="1"/>
    <col min="15612" max="15612" width="8.1796875" style="11" customWidth="1"/>
    <col min="15613" max="15613" width="14.26953125" style="11" customWidth="1"/>
    <col min="15614" max="15614" width="15.7265625" style="11" customWidth="1"/>
    <col min="15615" max="15864" width="9.1796875" style="11"/>
    <col min="15865" max="15865" width="7.7265625" style="11" customWidth="1"/>
    <col min="15866" max="15866" width="63.453125" style="11" customWidth="1"/>
    <col min="15867" max="15867" width="7.7265625" style="11" customWidth="1"/>
    <col min="15868" max="15868" width="8.1796875" style="11" customWidth="1"/>
    <col min="15869" max="15869" width="14.26953125" style="11" customWidth="1"/>
    <col min="15870" max="15870" width="15.7265625" style="11" customWidth="1"/>
    <col min="15871" max="16120" width="9.1796875" style="11"/>
    <col min="16121" max="16121" width="7.7265625" style="11" customWidth="1"/>
    <col min="16122" max="16122" width="63.453125" style="11" customWidth="1"/>
    <col min="16123" max="16123" width="7.7265625" style="11" customWidth="1"/>
    <col min="16124" max="16124" width="8.1796875" style="11" customWidth="1"/>
    <col min="16125" max="16125" width="14.26953125" style="11" customWidth="1"/>
    <col min="16126" max="16126" width="15.7265625" style="11" customWidth="1"/>
    <col min="16127" max="16384" width="9.1796875" style="11"/>
  </cols>
  <sheetData>
    <row r="1" spans="1:10">
      <c r="A1" s="412" t="s">
        <v>486</v>
      </c>
      <c r="B1" s="412"/>
      <c r="C1" s="412"/>
      <c r="D1" s="412"/>
      <c r="E1" s="107"/>
      <c r="F1" s="107"/>
      <c r="G1" s="107"/>
      <c r="H1" s="107"/>
      <c r="I1" s="107"/>
      <c r="J1" s="107"/>
    </row>
    <row r="2" spans="1:10" ht="11.25" customHeight="1">
      <c r="A2" s="412" t="s">
        <v>487</v>
      </c>
      <c r="B2" s="412"/>
      <c r="C2" s="412"/>
      <c r="D2" s="412"/>
      <c r="E2" s="415" t="s">
        <v>601</v>
      </c>
      <c r="F2" s="415"/>
      <c r="G2" s="227"/>
      <c r="H2" s="227"/>
    </row>
    <row r="3" spans="1:10">
      <c r="A3" s="413"/>
      <c r="B3" s="413"/>
      <c r="C3" s="413"/>
      <c r="D3" s="413"/>
      <c r="E3" s="108" t="s">
        <v>488</v>
      </c>
      <c r="F3" s="108" t="s">
        <v>488</v>
      </c>
      <c r="G3" s="228"/>
      <c r="H3" s="228"/>
    </row>
    <row r="4" spans="1:10">
      <c r="A4" s="108" t="s">
        <v>489</v>
      </c>
      <c r="B4" s="414" t="s">
        <v>490</v>
      </c>
      <c r="C4" s="414"/>
      <c r="D4" s="414"/>
      <c r="E4" s="104">
        <f t="shared" ref="E4:F4" si="0">E41</f>
        <v>0</v>
      </c>
      <c r="F4" s="104">
        <f t="shared" si="0"/>
        <v>524500</v>
      </c>
      <c r="G4" s="229"/>
      <c r="H4" s="229"/>
    </row>
    <row r="5" spans="1:10">
      <c r="A5" s="108" t="s">
        <v>491</v>
      </c>
      <c r="B5" s="414" t="s">
        <v>492</v>
      </c>
      <c r="C5" s="414"/>
      <c r="D5" s="414"/>
      <c r="E5" s="104">
        <f t="shared" ref="E5:F5" si="1">E57</f>
        <v>0</v>
      </c>
      <c r="F5" s="104">
        <f t="shared" si="1"/>
        <v>267000</v>
      </c>
      <c r="G5" s="229"/>
      <c r="H5" s="229"/>
    </row>
    <row r="6" spans="1:10">
      <c r="A6" s="108" t="s">
        <v>493</v>
      </c>
      <c r="B6" s="414" t="s">
        <v>494</v>
      </c>
      <c r="C6" s="414"/>
      <c r="D6" s="414"/>
      <c r="E6" s="104">
        <f t="shared" ref="E6:F6" si="2">E111</f>
        <v>0</v>
      </c>
      <c r="F6" s="104">
        <f t="shared" si="2"/>
        <v>560640</v>
      </c>
      <c r="G6" s="229"/>
      <c r="H6" s="229"/>
    </row>
    <row r="7" spans="1:10">
      <c r="A7" s="108" t="s">
        <v>495</v>
      </c>
      <c r="B7" s="414" t="s">
        <v>496</v>
      </c>
      <c r="C7" s="414"/>
      <c r="D7" s="414"/>
      <c r="E7" s="104">
        <f t="shared" ref="E7:F7" si="3">E130</f>
        <v>0</v>
      </c>
      <c r="F7" s="104">
        <f t="shared" si="3"/>
        <v>18850</v>
      </c>
      <c r="G7" s="229"/>
      <c r="H7" s="229"/>
    </row>
    <row r="8" spans="1:10">
      <c r="A8" s="108"/>
      <c r="B8" s="417" t="s">
        <v>497</v>
      </c>
      <c r="C8" s="417"/>
      <c r="D8" s="417"/>
      <c r="E8" s="176">
        <f t="shared" ref="E8:F8" si="4">SUM(E4:E7)</f>
        <v>0</v>
      </c>
      <c r="F8" s="176">
        <f t="shared" si="4"/>
        <v>1370990</v>
      </c>
      <c r="G8" s="230"/>
      <c r="H8" s="230"/>
    </row>
    <row r="9" spans="1:10">
      <c r="A9" s="412" t="str">
        <f>A1</f>
        <v>PROJECT : LOUNGE , TRIVANDRUM AIRPORT</v>
      </c>
      <c r="B9" s="412"/>
      <c r="C9" s="412"/>
      <c r="D9" s="412"/>
      <c r="E9" s="107"/>
      <c r="F9" s="107"/>
      <c r="G9" s="11"/>
      <c r="H9" s="11"/>
    </row>
    <row r="10" spans="1:10">
      <c r="A10" s="412" t="str">
        <f>A2</f>
        <v>SUMMARY TO SCHEDULE OF PRICES - HVAC WORKS</v>
      </c>
      <c r="B10" s="412"/>
      <c r="C10" s="412"/>
      <c r="D10" s="412"/>
      <c r="E10" s="107"/>
      <c r="F10" s="107"/>
      <c r="G10" s="11"/>
      <c r="H10" s="11"/>
    </row>
    <row r="11" spans="1:10">
      <c r="A11" s="416" t="s">
        <v>498</v>
      </c>
      <c r="B11" s="416"/>
      <c r="C11" s="416"/>
      <c r="D11" s="416"/>
      <c r="E11" s="107"/>
      <c r="F11" s="241"/>
      <c r="G11" s="11"/>
      <c r="H11" s="11"/>
    </row>
    <row r="12" spans="1:10">
      <c r="A12" s="108" t="s">
        <v>499</v>
      </c>
      <c r="B12" s="109" t="s">
        <v>340</v>
      </c>
      <c r="C12" s="108" t="s">
        <v>341</v>
      </c>
      <c r="D12" s="108" t="s">
        <v>342</v>
      </c>
      <c r="E12" s="194" t="s">
        <v>500</v>
      </c>
      <c r="F12" s="207" t="s">
        <v>488</v>
      </c>
      <c r="G12" s="259" t="s">
        <v>744</v>
      </c>
      <c r="H12" s="207" t="s">
        <v>344</v>
      </c>
      <c r="I12" s="207" t="s">
        <v>653</v>
      </c>
    </row>
    <row r="13" spans="1:10">
      <c r="A13" s="110" t="s">
        <v>489</v>
      </c>
      <c r="B13" s="109" t="s">
        <v>490</v>
      </c>
      <c r="C13" s="111"/>
      <c r="D13" s="111"/>
      <c r="E13" s="231"/>
      <c r="F13" s="242"/>
      <c r="G13" s="260"/>
      <c r="H13" s="242"/>
      <c r="I13" s="208"/>
    </row>
    <row r="14" spans="1:10">
      <c r="A14" s="112">
        <v>1</v>
      </c>
      <c r="B14" s="113" t="s">
        <v>501</v>
      </c>
      <c r="C14" s="111"/>
      <c r="D14" s="111"/>
      <c r="E14" s="231"/>
      <c r="F14" s="242"/>
      <c r="G14" s="260"/>
      <c r="H14" s="242"/>
      <c r="I14" s="208"/>
    </row>
    <row r="15" spans="1:10" s="12" customFormat="1" ht="94.5">
      <c r="A15" s="114">
        <v>1.1000000000000001</v>
      </c>
      <c r="B15" s="115" t="s">
        <v>502</v>
      </c>
      <c r="C15" s="111"/>
      <c r="D15" s="111"/>
      <c r="E15" s="200"/>
      <c r="F15" s="243"/>
      <c r="G15" s="261"/>
      <c r="H15" s="243"/>
      <c r="I15" s="208"/>
      <c r="J15" s="17"/>
    </row>
    <row r="16" spans="1:10" s="12" customFormat="1" ht="21">
      <c r="A16" s="114"/>
      <c r="B16" s="117" t="s">
        <v>503</v>
      </c>
      <c r="C16" s="111"/>
      <c r="D16" s="111"/>
      <c r="E16" s="200"/>
      <c r="F16" s="243"/>
      <c r="G16" s="261"/>
      <c r="H16" s="243"/>
      <c r="I16" s="208"/>
      <c r="J16" s="17"/>
    </row>
    <row r="17" spans="1:10" s="12" customFormat="1">
      <c r="A17" s="114"/>
      <c r="B17" s="117" t="s">
        <v>504</v>
      </c>
      <c r="C17" s="111"/>
      <c r="D17" s="111"/>
      <c r="E17" s="200"/>
      <c r="F17" s="243"/>
      <c r="G17" s="261"/>
      <c r="H17" s="243"/>
      <c r="I17" s="208"/>
      <c r="J17" s="17"/>
    </row>
    <row r="18" spans="1:10" s="12" customFormat="1">
      <c r="A18" s="114"/>
      <c r="B18" s="117" t="s">
        <v>505</v>
      </c>
      <c r="C18" s="111"/>
      <c r="D18" s="111"/>
      <c r="E18" s="200"/>
      <c r="F18" s="243"/>
      <c r="G18" s="261"/>
      <c r="H18" s="243"/>
      <c r="I18" s="208"/>
      <c r="J18" s="17"/>
    </row>
    <row r="19" spans="1:10" s="12" customFormat="1">
      <c r="A19" s="114"/>
      <c r="B19" s="117" t="s">
        <v>506</v>
      </c>
      <c r="C19" s="111"/>
      <c r="D19" s="111"/>
      <c r="E19" s="200"/>
      <c r="F19" s="243"/>
      <c r="G19" s="261"/>
      <c r="H19" s="243"/>
      <c r="I19" s="208"/>
      <c r="J19" s="17"/>
    </row>
    <row r="20" spans="1:10" s="12" customFormat="1">
      <c r="A20" s="114"/>
      <c r="B20" s="117" t="s">
        <v>507</v>
      </c>
      <c r="C20" s="111"/>
      <c r="D20" s="111"/>
      <c r="E20" s="200"/>
      <c r="F20" s="243"/>
      <c r="G20" s="261"/>
      <c r="H20" s="243"/>
      <c r="I20" s="208"/>
      <c r="J20" s="17"/>
    </row>
    <row r="21" spans="1:10" s="12" customFormat="1">
      <c r="A21" s="114"/>
      <c r="B21" s="117" t="s">
        <v>508</v>
      </c>
      <c r="C21" s="111"/>
      <c r="D21" s="111"/>
      <c r="E21" s="200"/>
      <c r="F21" s="243"/>
      <c r="G21" s="261"/>
      <c r="H21" s="243"/>
      <c r="I21" s="208"/>
      <c r="J21" s="17"/>
    </row>
    <row r="22" spans="1:10" s="12" customFormat="1">
      <c r="A22" s="114"/>
      <c r="B22" s="117"/>
      <c r="C22" s="111"/>
      <c r="D22" s="111"/>
      <c r="E22" s="196"/>
      <c r="F22" s="244"/>
      <c r="G22" s="262"/>
      <c r="H22" s="244"/>
      <c r="I22" s="208"/>
      <c r="J22" s="17"/>
    </row>
    <row r="23" spans="1:10" s="12" customFormat="1">
      <c r="A23" s="114">
        <v>1.2</v>
      </c>
      <c r="B23" s="118" t="s">
        <v>509</v>
      </c>
      <c r="C23" s="118"/>
      <c r="D23" s="118"/>
      <c r="E23" s="197"/>
      <c r="F23" s="245"/>
      <c r="G23" s="263"/>
      <c r="H23" s="245"/>
      <c r="I23" s="208"/>
      <c r="J23" s="17"/>
    </row>
    <row r="24" spans="1:10" s="12" customFormat="1">
      <c r="A24" s="114"/>
      <c r="B24" s="117"/>
      <c r="C24" s="111"/>
      <c r="D24" s="111"/>
      <c r="E24" s="196"/>
      <c r="F24" s="244"/>
      <c r="G24" s="262"/>
      <c r="H24" s="244"/>
      <c r="I24" s="208"/>
      <c r="J24" s="17"/>
    </row>
    <row r="25" spans="1:10" s="12" customFormat="1">
      <c r="A25" s="119"/>
      <c r="B25" s="117" t="s">
        <v>510</v>
      </c>
      <c r="C25" s="120"/>
      <c r="D25" s="120"/>
      <c r="E25" s="198"/>
      <c r="F25" s="246"/>
      <c r="G25" s="264"/>
      <c r="H25" s="246"/>
      <c r="I25" s="208"/>
      <c r="J25" s="17"/>
    </row>
    <row r="26" spans="1:10" s="12" customFormat="1">
      <c r="A26" s="114"/>
      <c r="B26" s="117"/>
      <c r="C26" s="111"/>
      <c r="D26" s="111"/>
      <c r="E26" s="196"/>
      <c r="F26" s="244"/>
      <c r="G26" s="262"/>
      <c r="H26" s="244"/>
      <c r="I26" s="208"/>
      <c r="J26" s="17"/>
    </row>
    <row r="27" spans="1:10" s="12" customFormat="1">
      <c r="A27" s="114">
        <v>1.3</v>
      </c>
      <c r="B27" s="118" t="s">
        <v>511</v>
      </c>
      <c r="C27" s="121"/>
      <c r="D27" s="121"/>
      <c r="E27" s="199"/>
      <c r="F27" s="247"/>
      <c r="G27" s="265"/>
      <c r="H27" s="247"/>
      <c r="I27" s="208"/>
      <c r="J27" s="17"/>
    </row>
    <row r="28" spans="1:10" s="12" customFormat="1" ht="42">
      <c r="A28" s="119"/>
      <c r="B28" s="117" t="s">
        <v>512</v>
      </c>
      <c r="C28" s="121"/>
      <c r="D28" s="121"/>
      <c r="E28" s="199"/>
      <c r="F28" s="247"/>
      <c r="G28" s="265"/>
      <c r="H28" s="247"/>
      <c r="I28" s="208"/>
      <c r="J28" s="17"/>
    </row>
    <row r="29" spans="1:10" s="12" customFormat="1">
      <c r="A29" s="114"/>
      <c r="B29" s="117"/>
      <c r="C29" s="111"/>
      <c r="D29" s="111"/>
      <c r="E29" s="196"/>
      <c r="F29" s="244"/>
      <c r="G29" s="262"/>
      <c r="H29" s="244"/>
      <c r="I29" s="208"/>
      <c r="J29" s="17"/>
    </row>
    <row r="30" spans="1:10" s="12" customFormat="1">
      <c r="A30" s="114">
        <v>1.4</v>
      </c>
      <c r="B30" s="118" t="s">
        <v>513</v>
      </c>
      <c r="C30" s="122"/>
      <c r="D30" s="123"/>
      <c r="E30" s="198"/>
      <c r="F30" s="248"/>
      <c r="G30" s="261"/>
      <c r="H30" s="248"/>
      <c r="I30" s="208"/>
      <c r="J30" s="17"/>
    </row>
    <row r="31" spans="1:10" s="12" customFormat="1" ht="21">
      <c r="A31" s="119"/>
      <c r="B31" s="117" t="s">
        <v>514</v>
      </c>
      <c r="C31" s="122"/>
      <c r="D31" s="123"/>
      <c r="E31" s="232"/>
      <c r="F31" s="248"/>
      <c r="G31" s="261"/>
      <c r="H31" s="248"/>
      <c r="I31" s="208"/>
      <c r="J31" s="17"/>
    </row>
    <row r="32" spans="1:10" s="12" customFormat="1">
      <c r="A32" s="114"/>
      <c r="B32" s="117"/>
      <c r="C32" s="111"/>
      <c r="D32" s="111"/>
      <c r="E32" s="196"/>
      <c r="F32" s="244"/>
      <c r="G32" s="262"/>
      <c r="H32" s="244"/>
      <c r="I32" s="208"/>
      <c r="J32" s="17"/>
    </row>
    <row r="33" spans="1:10" s="12" customFormat="1">
      <c r="A33" s="114"/>
      <c r="B33" s="115" t="s">
        <v>515</v>
      </c>
      <c r="C33" s="111" t="s">
        <v>470</v>
      </c>
      <c r="D33" s="111">
        <v>1</v>
      </c>
      <c r="E33" s="201">
        <v>323000</v>
      </c>
      <c r="F33" s="249">
        <f>E33*$D33</f>
        <v>323000</v>
      </c>
      <c r="G33" s="266"/>
      <c r="H33" s="249"/>
      <c r="I33" s="208"/>
      <c r="J33" s="17"/>
    </row>
    <row r="34" spans="1:10" s="12" customFormat="1">
      <c r="A34" s="114"/>
      <c r="B34" s="117"/>
      <c r="C34" s="111"/>
      <c r="D34" s="111"/>
      <c r="E34" s="196"/>
      <c r="F34" s="244"/>
      <c r="G34" s="262"/>
      <c r="H34" s="244"/>
      <c r="I34" s="208"/>
      <c r="J34" s="17"/>
    </row>
    <row r="35" spans="1:10">
      <c r="A35" s="112">
        <v>2</v>
      </c>
      <c r="B35" s="113" t="s">
        <v>516</v>
      </c>
      <c r="C35" s="124"/>
      <c r="D35" s="125"/>
      <c r="E35" s="233"/>
      <c r="F35" s="250"/>
      <c r="G35" s="267"/>
      <c r="H35" s="250"/>
      <c r="I35" s="208"/>
    </row>
    <row r="36" spans="1:10" s="12" customFormat="1" ht="42">
      <c r="A36" s="111">
        <v>1.1000000000000001</v>
      </c>
      <c r="B36" s="115" t="s">
        <v>517</v>
      </c>
      <c r="C36" s="116"/>
      <c r="D36" s="126"/>
      <c r="E36" s="195"/>
      <c r="F36" s="242"/>
      <c r="G36" s="260"/>
      <c r="H36" s="242"/>
      <c r="I36" s="208"/>
      <c r="J36" s="17"/>
    </row>
    <row r="37" spans="1:10" s="12" customFormat="1">
      <c r="A37" s="111" t="s">
        <v>518</v>
      </c>
      <c r="B37" s="36" t="s">
        <v>519</v>
      </c>
      <c r="C37" s="111" t="s">
        <v>470</v>
      </c>
      <c r="D37" s="126">
        <v>1</v>
      </c>
      <c r="E37" s="195">
        <v>188000</v>
      </c>
      <c r="F37" s="249">
        <f>E37*$D37</f>
        <v>188000</v>
      </c>
      <c r="G37" s="266"/>
      <c r="H37" s="249"/>
      <c r="I37" s="208"/>
      <c r="J37" s="17"/>
    </row>
    <row r="38" spans="1:10">
      <c r="A38" s="111"/>
      <c r="B38" s="117"/>
      <c r="C38" s="111"/>
      <c r="D38" s="111"/>
      <c r="E38" s="234"/>
      <c r="F38" s="251"/>
      <c r="G38" s="268"/>
      <c r="H38" s="251"/>
      <c r="I38" s="208"/>
    </row>
    <row r="39" spans="1:10">
      <c r="A39" s="112">
        <v>3</v>
      </c>
      <c r="B39" s="113" t="s">
        <v>520</v>
      </c>
      <c r="C39" s="124"/>
      <c r="D39" s="125"/>
      <c r="E39" s="233"/>
      <c r="F39" s="250"/>
      <c r="G39" s="267"/>
      <c r="H39" s="250"/>
      <c r="I39" s="208"/>
    </row>
    <row r="40" spans="1:10">
      <c r="A40" s="111">
        <v>3.1</v>
      </c>
      <c r="B40" s="127" t="s">
        <v>521</v>
      </c>
      <c r="C40" s="26" t="s">
        <v>142</v>
      </c>
      <c r="D40" s="128">
        <v>1</v>
      </c>
      <c r="E40" s="205">
        <v>13500</v>
      </c>
      <c r="F40" s="249">
        <f>E40*$D40</f>
        <v>13500</v>
      </c>
      <c r="G40" s="266"/>
      <c r="H40" s="249"/>
      <c r="I40" s="208"/>
    </row>
    <row r="41" spans="1:10" s="12" customFormat="1">
      <c r="A41" s="129"/>
      <c r="B41" s="273" t="s">
        <v>522</v>
      </c>
      <c r="C41" s="274"/>
      <c r="D41" s="275"/>
      <c r="E41" s="276"/>
      <c r="F41" s="278">
        <f>SUM(F14:F40)</f>
        <v>524500</v>
      </c>
      <c r="G41" s="279"/>
      <c r="H41" s="278"/>
      <c r="I41" s="351"/>
      <c r="J41" s="17"/>
    </row>
    <row r="42" spans="1:10">
      <c r="A42" s="110" t="s">
        <v>491</v>
      </c>
      <c r="B42" s="109" t="s">
        <v>523</v>
      </c>
      <c r="C42" s="111"/>
      <c r="D42" s="111"/>
      <c r="E42" s="231"/>
      <c r="F42" s="242"/>
      <c r="G42" s="260"/>
      <c r="H42" s="242"/>
      <c r="I42" s="208"/>
    </row>
    <row r="43" spans="1:10">
      <c r="A43" s="132"/>
      <c r="B43" s="109"/>
      <c r="C43" s="26"/>
      <c r="D43" s="131"/>
      <c r="E43" s="202"/>
      <c r="F43" s="252"/>
      <c r="G43" s="260"/>
      <c r="H43" s="252"/>
      <c r="I43" s="208"/>
    </row>
    <row r="44" spans="1:10">
      <c r="A44" s="112">
        <v>1</v>
      </c>
      <c r="B44" s="133" t="s">
        <v>524</v>
      </c>
      <c r="C44" s="111"/>
      <c r="D44" s="111"/>
      <c r="E44" s="203"/>
      <c r="F44" s="253"/>
      <c r="G44" s="269"/>
      <c r="H44" s="253"/>
      <c r="I44" s="208"/>
    </row>
    <row r="45" spans="1:10">
      <c r="A45" s="110"/>
      <c r="B45" s="134"/>
      <c r="C45" s="111"/>
      <c r="D45" s="111"/>
      <c r="E45" s="203"/>
      <c r="F45" s="253"/>
      <c r="G45" s="269"/>
      <c r="H45" s="253"/>
      <c r="I45" s="208"/>
    </row>
    <row r="46" spans="1:10" ht="73.5">
      <c r="A46" s="114">
        <v>1.1000000000000001</v>
      </c>
      <c r="B46" s="115" t="s">
        <v>525</v>
      </c>
      <c r="C46" s="130"/>
      <c r="D46" s="135"/>
      <c r="E46" s="236"/>
      <c r="F46" s="254"/>
      <c r="G46" s="270"/>
      <c r="H46" s="254"/>
      <c r="I46" s="208"/>
    </row>
    <row r="47" spans="1:10">
      <c r="A47" s="26"/>
      <c r="B47" s="115"/>
      <c r="C47" s="26"/>
      <c r="D47" s="26"/>
      <c r="E47" s="237"/>
      <c r="F47" s="249"/>
      <c r="G47" s="266"/>
      <c r="H47" s="249"/>
      <c r="I47" s="208"/>
    </row>
    <row r="48" spans="1:10">
      <c r="A48" s="108" t="s">
        <v>526</v>
      </c>
      <c r="B48" s="136" t="s">
        <v>527</v>
      </c>
      <c r="C48" s="26"/>
      <c r="D48" s="137"/>
      <c r="E48" s="202"/>
      <c r="F48" s="252"/>
      <c r="G48" s="260"/>
      <c r="H48" s="252"/>
      <c r="I48" s="208"/>
    </row>
    <row r="49" spans="1:9">
      <c r="A49" s="114"/>
      <c r="B49" s="138"/>
      <c r="C49" s="130"/>
      <c r="D49" s="135"/>
      <c r="E49" s="236"/>
      <c r="F49" s="255"/>
      <c r="G49" s="271"/>
      <c r="H49" s="255"/>
      <c r="I49" s="208"/>
    </row>
    <row r="50" spans="1:9">
      <c r="A50" s="111" t="s">
        <v>518</v>
      </c>
      <c r="B50" s="139" t="s">
        <v>528</v>
      </c>
      <c r="C50" s="26" t="s">
        <v>142</v>
      </c>
      <c r="D50" s="126">
        <v>1</v>
      </c>
      <c r="E50" s="195">
        <v>27000</v>
      </c>
      <c r="F50" s="249">
        <f>E50*$D50</f>
        <v>27000</v>
      </c>
      <c r="G50" s="266"/>
      <c r="H50" s="249"/>
      <c r="I50" s="208"/>
    </row>
    <row r="51" spans="1:9">
      <c r="A51" s="132"/>
      <c r="B51" s="109"/>
      <c r="C51" s="26"/>
      <c r="D51" s="131"/>
      <c r="E51" s="202"/>
      <c r="F51" s="242"/>
      <c r="G51" s="260"/>
      <c r="H51" s="242"/>
      <c r="I51" s="208"/>
    </row>
    <row r="52" spans="1:9">
      <c r="A52" s="108" t="s">
        <v>529</v>
      </c>
      <c r="B52" s="118" t="s">
        <v>530</v>
      </c>
      <c r="C52" s="130"/>
      <c r="D52" s="135"/>
      <c r="E52" s="236"/>
      <c r="F52" s="242"/>
      <c r="G52" s="260"/>
      <c r="H52" s="242"/>
      <c r="I52" s="208"/>
    </row>
    <row r="53" spans="1:9">
      <c r="A53" s="114"/>
      <c r="B53" s="138"/>
      <c r="C53" s="130"/>
      <c r="D53" s="135"/>
      <c r="E53" s="236"/>
      <c r="F53" s="242"/>
      <c r="G53" s="260"/>
      <c r="H53" s="242"/>
      <c r="I53" s="208"/>
    </row>
    <row r="54" spans="1:9">
      <c r="A54" s="111" t="s">
        <v>531</v>
      </c>
      <c r="B54" s="139" t="s">
        <v>532</v>
      </c>
      <c r="C54" s="26" t="s">
        <v>142</v>
      </c>
      <c r="D54" s="126">
        <v>1</v>
      </c>
      <c r="E54" s="195">
        <v>130000</v>
      </c>
      <c r="F54" s="249">
        <f>E54*$D54</f>
        <v>130000</v>
      </c>
      <c r="G54" s="266"/>
      <c r="H54" s="249"/>
      <c r="I54" s="208"/>
    </row>
    <row r="55" spans="1:9">
      <c r="A55" s="111" t="s">
        <v>533</v>
      </c>
      <c r="B55" s="139" t="s">
        <v>534</v>
      </c>
      <c r="C55" s="26" t="s">
        <v>142</v>
      </c>
      <c r="D55" s="126">
        <v>1</v>
      </c>
      <c r="E55" s="195">
        <v>110000</v>
      </c>
      <c r="F55" s="249">
        <f>E55*$D55</f>
        <v>110000</v>
      </c>
      <c r="G55" s="266"/>
      <c r="H55" s="249"/>
      <c r="I55" s="208"/>
    </row>
    <row r="56" spans="1:9">
      <c r="A56" s="132"/>
      <c r="B56" s="109"/>
      <c r="C56" s="26"/>
      <c r="D56" s="131"/>
      <c r="E56" s="202"/>
      <c r="F56" s="242"/>
      <c r="G56" s="242"/>
      <c r="H56" s="242"/>
      <c r="I56" s="208"/>
    </row>
    <row r="57" spans="1:9">
      <c r="A57" s="272"/>
      <c r="B57" s="273" t="s">
        <v>535</v>
      </c>
      <c r="C57" s="274"/>
      <c r="D57" s="275"/>
      <c r="E57" s="276"/>
      <c r="F57" s="277">
        <f>SUM(F44:F56)</f>
        <v>267000</v>
      </c>
      <c r="G57" s="277"/>
      <c r="H57" s="277"/>
      <c r="I57" s="351"/>
    </row>
    <row r="58" spans="1:9">
      <c r="A58" s="129"/>
      <c r="B58" s="109"/>
      <c r="C58" s="130"/>
      <c r="D58" s="131"/>
      <c r="E58" s="235"/>
      <c r="F58" s="256"/>
      <c r="G58" s="256"/>
      <c r="H58" s="256"/>
      <c r="I58" s="208"/>
    </row>
    <row r="59" spans="1:9">
      <c r="A59" s="110" t="s">
        <v>493</v>
      </c>
      <c r="B59" s="109" t="s">
        <v>494</v>
      </c>
      <c r="C59" s="111"/>
      <c r="D59" s="111"/>
      <c r="E59" s="231"/>
      <c r="F59" s="242"/>
      <c r="G59" s="242"/>
      <c r="H59" s="242"/>
      <c r="I59" s="208"/>
    </row>
    <row r="60" spans="1:9">
      <c r="A60" s="108">
        <v>1</v>
      </c>
      <c r="B60" s="133" t="s">
        <v>536</v>
      </c>
      <c r="C60" s="111"/>
      <c r="D60" s="111"/>
      <c r="E60" s="203"/>
      <c r="F60" s="253"/>
      <c r="G60" s="253"/>
      <c r="H60" s="253"/>
      <c r="I60" s="208"/>
    </row>
    <row r="61" spans="1:9">
      <c r="A61" s="114"/>
      <c r="B61" s="115" t="s">
        <v>537</v>
      </c>
      <c r="C61" s="111"/>
      <c r="D61" s="111"/>
      <c r="E61" s="203"/>
      <c r="F61" s="253"/>
      <c r="G61" s="253"/>
      <c r="H61" s="253"/>
      <c r="I61" s="208"/>
    </row>
    <row r="62" spans="1:9">
      <c r="A62" s="114" t="s">
        <v>538</v>
      </c>
      <c r="B62" s="140" t="s">
        <v>539</v>
      </c>
      <c r="C62" s="26" t="s">
        <v>540</v>
      </c>
      <c r="D62" s="126">
        <v>15</v>
      </c>
      <c r="E62" s="195">
        <v>1500</v>
      </c>
      <c r="F62" s="249">
        <f>E62*$D62</f>
        <v>22500</v>
      </c>
      <c r="G62" s="249"/>
      <c r="H62" s="249"/>
      <c r="I62" s="208"/>
    </row>
    <row r="63" spans="1:9">
      <c r="A63" s="114" t="s">
        <v>541</v>
      </c>
      <c r="B63" s="140" t="s">
        <v>542</v>
      </c>
      <c r="C63" s="26" t="s">
        <v>540</v>
      </c>
      <c r="D63" s="126">
        <v>20</v>
      </c>
      <c r="E63" s="195">
        <v>1500</v>
      </c>
      <c r="F63" s="249">
        <f>E63*$D63</f>
        <v>30000</v>
      </c>
      <c r="G63" s="249"/>
      <c r="H63" s="249"/>
      <c r="I63" s="208"/>
    </row>
    <row r="64" spans="1:9">
      <c r="A64" s="114" t="s">
        <v>543</v>
      </c>
      <c r="B64" s="140" t="s">
        <v>544</v>
      </c>
      <c r="C64" s="26" t="s">
        <v>540</v>
      </c>
      <c r="D64" s="126">
        <v>20</v>
      </c>
      <c r="E64" s="195">
        <v>1600</v>
      </c>
      <c r="F64" s="249">
        <f>E64*$D64</f>
        <v>32000</v>
      </c>
      <c r="G64" s="249"/>
      <c r="H64" s="249"/>
      <c r="I64" s="208"/>
    </row>
    <row r="65" spans="1:10" s="12" customFormat="1">
      <c r="A65" s="114"/>
      <c r="B65" s="141" t="s">
        <v>545</v>
      </c>
      <c r="C65" s="142"/>
      <c r="D65" s="143"/>
      <c r="E65" s="238"/>
      <c r="F65" s="249"/>
      <c r="G65" s="249"/>
      <c r="H65" s="249"/>
      <c r="I65" s="208"/>
      <c r="J65" s="17"/>
    </row>
    <row r="66" spans="1:10">
      <c r="A66" s="116"/>
      <c r="B66" s="144"/>
      <c r="C66" s="130"/>
      <c r="D66" s="145"/>
      <c r="E66" s="202"/>
      <c r="F66" s="252"/>
      <c r="G66" s="252"/>
      <c r="H66" s="252"/>
      <c r="I66" s="208"/>
    </row>
    <row r="67" spans="1:10" s="13" customFormat="1">
      <c r="A67" s="112">
        <v>2</v>
      </c>
      <c r="B67" s="113" t="s">
        <v>546</v>
      </c>
      <c r="C67" s="108"/>
      <c r="D67" s="108"/>
      <c r="E67" s="204"/>
      <c r="F67" s="257"/>
      <c r="G67" s="257"/>
      <c r="H67" s="257"/>
      <c r="I67" s="208"/>
      <c r="J67" s="17"/>
    </row>
    <row r="68" spans="1:10" s="13" customFormat="1">
      <c r="A68" s="108">
        <v>2.1</v>
      </c>
      <c r="B68" s="133" t="s">
        <v>547</v>
      </c>
      <c r="C68" s="111"/>
      <c r="D68" s="111"/>
      <c r="E68" s="238"/>
      <c r="F68" s="242"/>
      <c r="G68" s="242"/>
      <c r="H68" s="242"/>
      <c r="I68" s="208"/>
      <c r="J68" s="17"/>
    </row>
    <row r="69" spans="1:10" s="13" customFormat="1" ht="33.65" customHeight="1">
      <c r="A69" s="111"/>
      <c r="B69" s="146" t="s">
        <v>548</v>
      </c>
      <c r="C69" s="111"/>
      <c r="D69" s="111"/>
      <c r="E69" s="238"/>
      <c r="F69" s="242"/>
      <c r="G69" s="242"/>
      <c r="H69" s="242"/>
      <c r="I69" s="208"/>
      <c r="J69" s="17"/>
    </row>
    <row r="70" spans="1:10" s="13" customFormat="1">
      <c r="A70" s="114" t="s">
        <v>538</v>
      </c>
      <c r="B70" s="117" t="s">
        <v>549</v>
      </c>
      <c r="C70" s="111" t="s">
        <v>550</v>
      </c>
      <c r="D70" s="111">
        <v>55</v>
      </c>
      <c r="E70" s="238">
        <v>1050</v>
      </c>
      <c r="F70" s="249">
        <f t="shared" ref="F70" si="5">E70*$D70</f>
        <v>57750</v>
      </c>
      <c r="G70" s="249"/>
      <c r="H70" s="249"/>
      <c r="I70" s="208"/>
      <c r="J70" s="17"/>
    </row>
    <row r="71" spans="1:10" s="13" customFormat="1">
      <c r="A71" s="114" t="s">
        <v>541</v>
      </c>
      <c r="B71" s="117" t="s">
        <v>551</v>
      </c>
      <c r="C71" s="111" t="s">
        <v>550</v>
      </c>
      <c r="D71" s="111">
        <v>100</v>
      </c>
      <c r="E71" s="238">
        <v>1210</v>
      </c>
      <c r="F71" s="249">
        <f t="shared" ref="F71" si="6">E71*$D71</f>
        <v>121000</v>
      </c>
      <c r="G71" s="350">
        <v>101</v>
      </c>
      <c r="H71" s="352">
        <f>G71*E71</f>
        <v>122210</v>
      </c>
      <c r="I71" s="208"/>
      <c r="J71" s="17"/>
    </row>
    <row r="72" spans="1:10" s="13" customFormat="1">
      <c r="A72" s="114" t="s">
        <v>543</v>
      </c>
      <c r="B72" s="117" t="s">
        <v>552</v>
      </c>
      <c r="C72" s="111" t="s">
        <v>550</v>
      </c>
      <c r="D72" s="111">
        <v>10</v>
      </c>
      <c r="E72" s="238">
        <v>1380</v>
      </c>
      <c r="F72" s="249">
        <f t="shared" ref="F72" si="7">E72*$D72</f>
        <v>13800</v>
      </c>
      <c r="G72" s="249"/>
      <c r="H72" s="249"/>
      <c r="I72" s="208"/>
      <c r="J72" s="17"/>
    </row>
    <row r="73" spans="1:10" s="13" customFormat="1">
      <c r="A73" s="114" t="s">
        <v>553</v>
      </c>
      <c r="B73" s="107" t="s">
        <v>554</v>
      </c>
      <c r="C73" s="111" t="s">
        <v>550</v>
      </c>
      <c r="D73" s="111" t="s">
        <v>555</v>
      </c>
      <c r="E73" s="238">
        <v>1680</v>
      </c>
      <c r="F73" s="242"/>
      <c r="G73" s="242"/>
      <c r="H73" s="242"/>
      <c r="I73" s="208"/>
      <c r="J73" s="17"/>
    </row>
    <row r="74" spans="1:10" s="13" customFormat="1">
      <c r="A74" s="114" t="s">
        <v>556</v>
      </c>
      <c r="B74" s="107" t="s">
        <v>557</v>
      </c>
      <c r="C74" s="111" t="s">
        <v>558</v>
      </c>
      <c r="D74" s="111" t="s">
        <v>423</v>
      </c>
      <c r="E74" s="238">
        <v>1800</v>
      </c>
      <c r="F74" s="242"/>
      <c r="G74" s="242"/>
      <c r="H74" s="242"/>
      <c r="I74" s="208"/>
      <c r="J74" s="17"/>
    </row>
    <row r="75" spans="1:10" s="12" customFormat="1">
      <c r="A75" s="114"/>
      <c r="B75" s="117"/>
      <c r="C75" s="111"/>
      <c r="D75" s="111"/>
      <c r="E75" s="196"/>
      <c r="F75" s="244"/>
      <c r="G75" s="244"/>
      <c r="H75" s="244"/>
      <c r="I75" s="208"/>
      <c r="J75" s="17"/>
    </row>
    <row r="76" spans="1:10" s="13" customFormat="1">
      <c r="A76" s="108">
        <v>2.2000000000000002</v>
      </c>
      <c r="B76" s="133" t="s">
        <v>559</v>
      </c>
      <c r="C76" s="111"/>
      <c r="D76" s="111"/>
      <c r="E76" s="238"/>
      <c r="F76" s="242"/>
      <c r="G76" s="242"/>
      <c r="H76" s="242"/>
      <c r="I76" s="208"/>
      <c r="J76" s="17"/>
    </row>
    <row r="77" spans="1:10" s="13" customFormat="1" ht="31.5">
      <c r="A77" s="111"/>
      <c r="B77" s="146" t="s">
        <v>560</v>
      </c>
      <c r="C77" s="111"/>
      <c r="D77" s="111"/>
      <c r="E77" s="238"/>
      <c r="F77" s="242"/>
      <c r="G77" s="242"/>
      <c r="H77" s="242"/>
      <c r="I77" s="208"/>
      <c r="J77" s="17"/>
    </row>
    <row r="78" spans="1:10" s="13" customFormat="1">
      <c r="A78" s="114" t="s">
        <v>538</v>
      </c>
      <c r="B78" s="117" t="s">
        <v>551</v>
      </c>
      <c r="C78" s="111" t="s">
        <v>550</v>
      </c>
      <c r="D78" s="111">
        <v>25</v>
      </c>
      <c r="E78" s="238">
        <v>1200</v>
      </c>
      <c r="F78" s="249">
        <f t="shared" ref="F78" si="8">E78*$D78</f>
        <v>30000</v>
      </c>
      <c r="G78" s="249"/>
      <c r="H78" s="249"/>
      <c r="I78" s="208"/>
      <c r="J78" s="17"/>
    </row>
    <row r="79" spans="1:10" s="13" customFormat="1">
      <c r="A79" s="114" t="s">
        <v>541</v>
      </c>
      <c r="B79" s="117" t="s">
        <v>552</v>
      </c>
      <c r="C79" s="111" t="s">
        <v>550</v>
      </c>
      <c r="D79" s="111">
        <v>5</v>
      </c>
      <c r="E79" s="238">
        <v>1650</v>
      </c>
      <c r="F79" s="249">
        <f t="shared" ref="F79" si="9">E79*$D79</f>
        <v>8250</v>
      </c>
      <c r="G79" s="249"/>
      <c r="H79" s="249"/>
      <c r="I79" s="208"/>
      <c r="J79" s="17"/>
    </row>
    <row r="80" spans="1:10" s="13" customFormat="1">
      <c r="A80" s="114" t="s">
        <v>543</v>
      </c>
      <c r="B80" s="107" t="s">
        <v>554</v>
      </c>
      <c r="C80" s="111" t="s">
        <v>550</v>
      </c>
      <c r="D80" s="111" t="s">
        <v>423</v>
      </c>
      <c r="E80" s="238">
        <v>1850</v>
      </c>
      <c r="F80" s="242"/>
      <c r="G80" s="242"/>
      <c r="H80" s="242"/>
      <c r="I80" s="208"/>
      <c r="J80" s="17"/>
    </row>
    <row r="81" spans="1:10" s="13" customFormat="1">
      <c r="A81" s="114" t="s">
        <v>553</v>
      </c>
      <c r="B81" s="107" t="s">
        <v>557</v>
      </c>
      <c r="C81" s="111" t="s">
        <v>558</v>
      </c>
      <c r="D81" s="111" t="s">
        <v>423</v>
      </c>
      <c r="E81" s="238">
        <v>2250</v>
      </c>
      <c r="F81" s="242"/>
      <c r="G81" s="242"/>
      <c r="H81" s="242"/>
      <c r="I81" s="208"/>
      <c r="J81" s="17"/>
    </row>
    <row r="82" spans="1:10" s="12" customFormat="1">
      <c r="A82" s="114"/>
      <c r="B82" s="117"/>
      <c r="C82" s="111"/>
      <c r="D82" s="111"/>
      <c r="E82" s="196"/>
      <c r="F82" s="244"/>
      <c r="G82" s="244"/>
      <c r="H82" s="244"/>
      <c r="I82" s="208"/>
      <c r="J82" s="17"/>
    </row>
    <row r="83" spans="1:10" s="13" customFormat="1">
      <c r="A83" s="112">
        <v>3</v>
      </c>
      <c r="B83" s="113" t="s">
        <v>561</v>
      </c>
      <c r="C83" s="108"/>
      <c r="D83" s="108"/>
      <c r="E83" s="204"/>
      <c r="F83" s="257"/>
      <c r="G83" s="257"/>
      <c r="H83" s="257"/>
      <c r="I83" s="208"/>
      <c r="J83" s="17"/>
    </row>
    <row r="84" spans="1:10" s="12" customFormat="1">
      <c r="A84" s="108">
        <v>3.1</v>
      </c>
      <c r="B84" s="147" t="s">
        <v>562</v>
      </c>
      <c r="C84" s="148"/>
      <c r="D84" s="111"/>
      <c r="E84" s="238"/>
      <c r="F84" s="242"/>
      <c r="G84" s="242"/>
      <c r="H84" s="242"/>
      <c r="I84" s="208"/>
      <c r="J84" s="17"/>
    </row>
    <row r="85" spans="1:10" s="12" customFormat="1" ht="21">
      <c r="A85" s="111"/>
      <c r="B85" s="149" t="s">
        <v>563</v>
      </c>
      <c r="C85" s="148"/>
      <c r="D85" s="111"/>
      <c r="E85" s="238"/>
      <c r="F85" s="242"/>
      <c r="G85" s="242"/>
      <c r="H85" s="242"/>
      <c r="I85" s="208"/>
      <c r="J85" s="17"/>
    </row>
    <row r="86" spans="1:10" s="14" customFormat="1">
      <c r="A86" s="114" t="s">
        <v>538</v>
      </c>
      <c r="B86" s="117" t="s">
        <v>564</v>
      </c>
      <c r="C86" s="111" t="s">
        <v>558</v>
      </c>
      <c r="D86" s="111">
        <v>95</v>
      </c>
      <c r="E86" s="238">
        <v>900</v>
      </c>
      <c r="F86" s="249">
        <f t="shared" ref="F86" si="10">E86*$D86</f>
        <v>85500</v>
      </c>
      <c r="G86" s="350">
        <v>101</v>
      </c>
      <c r="H86" s="352">
        <f>G86*E86</f>
        <v>90900</v>
      </c>
      <c r="I86" s="208"/>
      <c r="J86" s="17"/>
    </row>
    <row r="87" spans="1:10" s="14" customFormat="1">
      <c r="A87" s="114" t="s">
        <v>541</v>
      </c>
      <c r="B87" s="117" t="s">
        <v>565</v>
      </c>
      <c r="C87" s="111" t="s">
        <v>558</v>
      </c>
      <c r="D87" s="111">
        <v>45</v>
      </c>
      <c r="E87" s="238">
        <v>925</v>
      </c>
      <c r="F87" s="249">
        <f t="shared" ref="F87" si="11">E87*$D87</f>
        <v>41625</v>
      </c>
      <c r="G87" s="249"/>
      <c r="H87" s="249"/>
      <c r="I87" s="208"/>
      <c r="J87" s="17"/>
    </row>
    <row r="88" spans="1:10" s="12" customFormat="1">
      <c r="A88" s="114"/>
      <c r="B88" s="117"/>
      <c r="C88" s="111"/>
      <c r="D88" s="111"/>
      <c r="E88" s="196"/>
      <c r="F88" s="244"/>
      <c r="G88" s="244"/>
      <c r="H88" s="244"/>
      <c r="I88" s="208"/>
      <c r="J88" s="17"/>
    </row>
    <row r="89" spans="1:10" s="14" customFormat="1">
      <c r="A89" s="108">
        <v>3.2</v>
      </c>
      <c r="B89" s="147" t="s">
        <v>566</v>
      </c>
      <c r="C89" s="148"/>
      <c r="D89" s="111"/>
      <c r="E89" s="238"/>
      <c r="F89" s="242"/>
      <c r="G89" s="242"/>
      <c r="H89" s="242"/>
      <c r="I89" s="208"/>
      <c r="J89" s="17"/>
    </row>
    <row r="90" spans="1:10" ht="21">
      <c r="A90" s="111"/>
      <c r="B90" s="149" t="s">
        <v>567</v>
      </c>
      <c r="C90" s="111"/>
      <c r="D90" s="111"/>
      <c r="E90" s="238"/>
      <c r="F90" s="242"/>
      <c r="G90" s="242"/>
      <c r="H90" s="242"/>
      <c r="I90" s="208"/>
    </row>
    <row r="91" spans="1:10">
      <c r="A91" s="114" t="s">
        <v>538</v>
      </c>
      <c r="B91" s="117" t="s">
        <v>568</v>
      </c>
      <c r="C91" s="111" t="s">
        <v>39</v>
      </c>
      <c r="D91" s="111">
        <v>20</v>
      </c>
      <c r="E91" s="238">
        <v>1184</v>
      </c>
      <c r="F91" s="249">
        <f>E91*$D91</f>
        <v>23680</v>
      </c>
      <c r="G91" s="266"/>
      <c r="H91" s="249"/>
      <c r="I91" s="208"/>
    </row>
    <row r="92" spans="1:10" s="12" customFormat="1">
      <c r="A92" s="114"/>
      <c r="B92" s="117"/>
      <c r="C92" s="111"/>
      <c r="D92" s="111"/>
      <c r="E92" s="196"/>
      <c r="F92" s="244"/>
      <c r="G92" s="244"/>
      <c r="H92" s="244"/>
      <c r="I92" s="208"/>
      <c r="J92" s="17"/>
    </row>
    <row r="93" spans="1:10" s="13" customFormat="1">
      <c r="A93" s="112">
        <v>4</v>
      </c>
      <c r="B93" s="113" t="s">
        <v>569</v>
      </c>
      <c r="C93" s="108"/>
      <c r="D93" s="108"/>
      <c r="E93" s="204"/>
      <c r="F93" s="257"/>
      <c r="G93" s="257"/>
      <c r="H93" s="257"/>
      <c r="I93" s="208"/>
      <c r="J93" s="17"/>
    </row>
    <row r="94" spans="1:10" ht="21">
      <c r="A94" s="114" t="s">
        <v>538</v>
      </c>
      <c r="B94" s="146" t="s">
        <v>570</v>
      </c>
      <c r="C94" s="111" t="s">
        <v>550</v>
      </c>
      <c r="D94" s="111">
        <v>1</v>
      </c>
      <c r="E94" s="238">
        <f>5400+149</f>
        <v>5549</v>
      </c>
      <c r="F94" s="249">
        <f t="shared" ref="F94:F99" si="12">E94*$D94</f>
        <v>5549</v>
      </c>
      <c r="G94" s="249"/>
      <c r="H94" s="249"/>
      <c r="I94" s="208"/>
    </row>
    <row r="95" spans="1:10" ht="21">
      <c r="A95" s="114" t="s">
        <v>541</v>
      </c>
      <c r="B95" s="146" t="s">
        <v>571</v>
      </c>
      <c r="C95" s="111" t="s">
        <v>572</v>
      </c>
      <c r="D95" s="126">
        <v>1</v>
      </c>
      <c r="E95" s="195">
        <v>9585</v>
      </c>
      <c r="F95" s="249">
        <f t="shared" si="12"/>
        <v>9585</v>
      </c>
      <c r="G95" s="249"/>
      <c r="H95" s="249"/>
      <c r="I95" s="208"/>
    </row>
    <row r="96" spans="1:10" ht="21">
      <c r="A96" s="114" t="s">
        <v>543</v>
      </c>
      <c r="B96" s="146" t="s">
        <v>573</v>
      </c>
      <c r="C96" s="111" t="s">
        <v>470</v>
      </c>
      <c r="D96" s="150">
        <v>1.5</v>
      </c>
      <c r="E96" s="238">
        <v>13000</v>
      </c>
      <c r="F96" s="249">
        <f t="shared" si="12"/>
        <v>19500</v>
      </c>
      <c r="G96" s="249">
        <f>'HVAC Measurement sheet'!J11</f>
        <v>2.390625</v>
      </c>
      <c r="H96" s="352">
        <f>G96*E96</f>
        <v>31078.125</v>
      </c>
      <c r="I96" s="208"/>
    </row>
    <row r="97" spans="1:10" ht="21">
      <c r="A97" s="114" t="s">
        <v>553</v>
      </c>
      <c r="B97" s="146" t="s">
        <v>574</v>
      </c>
      <c r="C97" s="111" t="s">
        <v>470</v>
      </c>
      <c r="D97" s="150">
        <v>0.5</v>
      </c>
      <c r="E97" s="238">
        <v>7548</v>
      </c>
      <c r="F97" s="249">
        <f t="shared" si="12"/>
        <v>3774</v>
      </c>
      <c r="G97" s="249"/>
      <c r="H97" s="249"/>
      <c r="I97" s="208"/>
    </row>
    <row r="98" spans="1:10" ht="31.5">
      <c r="A98" s="111" t="s">
        <v>556</v>
      </c>
      <c r="B98" s="122" t="s">
        <v>575</v>
      </c>
      <c r="C98" s="111" t="s">
        <v>39</v>
      </c>
      <c r="D98" s="126">
        <v>1</v>
      </c>
      <c r="E98" s="195">
        <f>6600-75</f>
        <v>6525</v>
      </c>
      <c r="F98" s="249">
        <f t="shared" si="12"/>
        <v>6525</v>
      </c>
      <c r="G98" s="249"/>
      <c r="H98" s="249"/>
      <c r="I98" s="208"/>
    </row>
    <row r="99" spans="1:10" ht="31.5">
      <c r="A99" s="111" t="s">
        <v>576</v>
      </c>
      <c r="B99" s="146" t="s">
        <v>577</v>
      </c>
      <c r="C99" s="111" t="s">
        <v>550</v>
      </c>
      <c r="D99" s="111">
        <v>1</v>
      </c>
      <c r="E99" s="238">
        <v>6602</v>
      </c>
      <c r="F99" s="249">
        <f t="shared" si="12"/>
        <v>6602</v>
      </c>
      <c r="G99" s="249"/>
      <c r="H99" s="249"/>
      <c r="I99" s="208"/>
    </row>
    <row r="100" spans="1:10" ht="21">
      <c r="A100" s="111" t="s">
        <v>578</v>
      </c>
      <c r="B100" s="117" t="s">
        <v>579</v>
      </c>
      <c r="C100" s="111"/>
      <c r="D100" s="111"/>
      <c r="E100" s="238"/>
      <c r="F100" s="251"/>
      <c r="G100" s="251"/>
      <c r="H100" s="251"/>
      <c r="I100" s="208"/>
    </row>
    <row r="101" spans="1:10">
      <c r="A101" s="111" t="s">
        <v>580</v>
      </c>
      <c r="B101" s="139" t="s">
        <v>581</v>
      </c>
      <c r="C101" s="111" t="s">
        <v>582</v>
      </c>
      <c r="D101" s="126">
        <v>20</v>
      </c>
      <c r="E101" s="195">
        <v>1600</v>
      </c>
      <c r="F101" s="249">
        <f>E101*$D101</f>
        <v>32000</v>
      </c>
      <c r="G101" s="249"/>
      <c r="H101" s="352">
        <f>G101*E101*D101</f>
        <v>0</v>
      </c>
      <c r="I101" s="208"/>
    </row>
    <row r="102" spans="1:10">
      <c r="A102" s="111" t="s">
        <v>583</v>
      </c>
      <c r="B102" s="139" t="s">
        <v>584</v>
      </c>
      <c r="C102" s="111" t="s">
        <v>582</v>
      </c>
      <c r="D102" s="126" t="s">
        <v>555</v>
      </c>
      <c r="E102" s="195">
        <v>1750</v>
      </c>
      <c r="F102" s="242"/>
      <c r="G102" s="242"/>
      <c r="H102" s="242"/>
      <c r="I102" s="208"/>
    </row>
    <row r="103" spans="1:10">
      <c r="A103" s="110"/>
      <c r="B103" s="115"/>
      <c r="C103" s="111"/>
      <c r="D103" s="128"/>
      <c r="E103" s="205"/>
      <c r="F103" s="208"/>
      <c r="G103" s="208"/>
      <c r="H103" s="208"/>
      <c r="I103" s="208"/>
    </row>
    <row r="104" spans="1:10" s="13" customFormat="1">
      <c r="A104" s="112">
        <v>5</v>
      </c>
      <c r="B104" s="113" t="s">
        <v>585</v>
      </c>
      <c r="C104" s="108"/>
      <c r="D104" s="108"/>
      <c r="E104" s="204"/>
      <c r="F104" s="257"/>
      <c r="G104" s="257"/>
      <c r="H104" s="257"/>
      <c r="I104" s="208"/>
      <c r="J104" s="17"/>
    </row>
    <row r="105" spans="1:10">
      <c r="A105" s="111" t="s">
        <v>538</v>
      </c>
      <c r="B105" s="36" t="s">
        <v>586</v>
      </c>
      <c r="C105" s="111" t="s">
        <v>550</v>
      </c>
      <c r="D105" s="126">
        <v>10</v>
      </c>
      <c r="E105" s="195">
        <v>1100</v>
      </c>
      <c r="F105" s="249">
        <f>E105*$D105</f>
        <v>11000</v>
      </c>
      <c r="G105" s="249"/>
      <c r="H105" s="249"/>
      <c r="I105" s="208"/>
    </row>
    <row r="106" spans="1:10">
      <c r="A106" s="111"/>
      <c r="B106" s="139"/>
      <c r="C106" s="111"/>
      <c r="D106" s="126"/>
      <c r="E106" s="195"/>
      <c r="F106" s="242"/>
      <c r="G106" s="242"/>
      <c r="H106" s="242"/>
      <c r="I106" s="208"/>
    </row>
    <row r="107" spans="1:10">
      <c r="A107" s="112">
        <v>6</v>
      </c>
      <c r="B107" s="133" t="s">
        <v>587</v>
      </c>
      <c r="C107" s="108"/>
      <c r="D107" s="108"/>
      <c r="E107" s="204"/>
      <c r="F107" s="257"/>
      <c r="G107" s="257"/>
      <c r="H107" s="257"/>
      <c r="I107" s="208"/>
    </row>
    <row r="108" spans="1:10" ht="21">
      <c r="A108" s="111" t="s">
        <v>538</v>
      </c>
      <c r="B108" s="117" t="s">
        <v>588</v>
      </c>
      <c r="C108" s="111"/>
      <c r="D108" s="111"/>
      <c r="E108" s="238"/>
      <c r="F108" s="251"/>
      <c r="G108" s="251"/>
      <c r="H108" s="251"/>
      <c r="I108" s="208"/>
    </row>
    <row r="109" spans="1:10">
      <c r="A109" s="111" t="s">
        <v>580</v>
      </c>
      <c r="B109" s="117" t="s">
        <v>589</v>
      </c>
      <c r="C109" s="111" t="s">
        <v>550</v>
      </c>
      <c r="D109" s="111" t="s">
        <v>555</v>
      </c>
      <c r="E109" s="238">
        <v>10500</v>
      </c>
      <c r="F109" s="251"/>
      <c r="G109" s="251"/>
      <c r="H109" s="251"/>
      <c r="I109" s="208"/>
    </row>
    <row r="110" spans="1:10" s="12" customFormat="1">
      <c r="A110" s="114"/>
      <c r="B110" s="117"/>
      <c r="C110" s="111"/>
      <c r="D110" s="111"/>
      <c r="E110" s="196"/>
      <c r="F110" s="244"/>
      <c r="G110" s="244"/>
      <c r="H110" s="244"/>
      <c r="I110" s="208"/>
      <c r="J110" s="17"/>
    </row>
    <row r="111" spans="1:10">
      <c r="A111" s="272"/>
      <c r="B111" s="273" t="s">
        <v>590</v>
      </c>
      <c r="C111" s="274"/>
      <c r="D111" s="275"/>
      <c r="E111" s="276"/>
      <c r="F111" s="278">
        <f>SUM(F60:F110)</f>
        <v>560640</v>
      </c>
      <c r="G111" s="278"/>
      <c r="H111" s="280">
        <f>SUM(H60:H110)</f>
        <v>244188.125</v>
      </c>
      <c r="I111" s="351"/>
    </row>
    <row r="112" spans="1:10">
      <c r="A112" s="129"/>
      <c r="B112" s="109"/>
      <c r="C112" s="130"/>
      <c r="D112" s="131"/>
      <c r="E112" s="235"/>
      <c r="F112" s="250"/>
      <c r="G112" s="250"/>
      <c r="H112" s="250"/>
      <c r="I112" s="208"/>
    </row>
    <row r="113" spans="1:9">
      <c r="A113" s="110" t="s">
        <v>495</v>
      </c>
      <c r="B113" s="113" t="s">
        <v>496</v>
      </c>
      <c r="C113" s="111"/>
      <c r="D113" s="111"/>
      <c r="E113" s="231"/>
      <c r="F113" s="242"/>
      <c r="G113" s="242"/>
      <c r="H113" s="242"/>
      <c r="I113" s="208"/>
    </row>
    <row r="114" spans="1:9">
      <c r="A114" s="110">
        <v>1</v>
      </c>
      <c r="B114" s="147" t="s">
        <v>591</v>
      </c>
      <c r="C114" s="111"/>
      <c r="D114" s="111"/>
      <c r="E114" s="195"/>
      <c r="F114" s="242"/>
      <c r="G114" s="242"/>
      <c r="H114" s="242"/>
      <c r="I114" s="208"/>
    </row>
    <row r="115" spans="1:9">
      <c r="A115" s="151"/>
      <c r="B115" s="152"/>
      <c r="C115" s="130"/>
      <c r="D115" s="126"/>
      <c r="E115" s="202"/>
      <c r="F115" s="252"/>
      <c r="G115" s="252"/>
      <c r="H115" s="252"/>
      <c r="I115" s="208"/>
    </row>
    <row r="116" spans="1:9" ht="21">
      <c r="A116" s="110">
        <v>1.1000000000000001</v>
      </c>
      <c r="B116" s="153" t="s">
        <v>592</v>
      </c>
      <c r="C116" s="26" t="s">
        <v>582</v>
      </c>
      <c r="D116" s="126">
        <v>65</v>
      </c>
      <c r="E116" s="195">
        <v>195</v>
      </c>
      <c r="F116" s="249">
        <f>E116*$D116</f>
        <v>12675</v>
      </c>
      <c r="G116" s="249"/>
      <c r="H116" s="249"/>
      <c r="I116" s="208"/>
    </row>
    <row r="117" spans="1:9">
      <c r="A117" s="116"/>
      <c r="B117" s="153"/>
      <c r="C117" s="116"/>
      <c r="D117" s="126"/>
      <c r="E117" s="202"/>
      <c r="F117" s="252"/>
      <c r="G117" s="252"/>
      <c r="H117" s="252"/>
      <c r="I117" s="208"/>
    </row>
    <row r="118" spans="1:9">
      <c r="A118" s="110">
        <v>2</v>
      </c>
      <c r="B118" s="147" t="s">
        <v>593</v>
      </c>
      <c r="C118" s="111"/>
      <c r="D118" s="111"/>
      <c r="E118" s="195"/>
      <c r="F118" s="242"/>
      <c r="G118" s="242"/>
      <c r="H118" s="242"/>
      <c r="I118" s="208"/>
    </row>
    <row r="119" spans="1:9">
      <c r="A119" s="154"/>
      <c r="B119" s="152"/>
      <c r="C119" s="130"/>
      <c r="D119" s="126"/>
      <c r="E119" s="202"/>
      <c r="F119" s="252"/>
      <c r="G119" s="252"/>
      <c r="H119" s="252"/>
      <c r="I119" s="208"/>
    </row>
    <row r="120" spans="1:9">
      <c r="A120" s="110">
        <v>2.1</v>
      </c>
      <c r="B120" s="147" t="s">
        <v>594</v>
      </c>
      <c r="C120" s="111"/>
      <c r="D120" s="111"/>
      <c r="E120" s="195"/>
      <c r="F120" s="242"/>
      <c r="G120" s="242"/>
      <c r="H120" s="242"/>
      <c r="I120" s="208"/>
    </row>
    <row r="121" spans="1:9">
      <c r="A121" s="154"/>
      <c r="B121" s="152"/>
      <c r="C121" s="130"/>
      <c r="D121" s="126"/>
      <c r="E121" s="202"/>
      <c r="F121" s="252"/>
      <c r="G121" s="252"/>
      <c r="H121" s="252"/>
      <c r="I121" s="208"/>
    </row>
    <row r="122" spans="1:9">
      <c r="A122" s="110" t="s">
        <v>538</v>
      </c>
      <c r="B122" s="153" t="s">
        <v>595</v>
      </c>
      <c r="C122" s="26" t="s">
        <v>582</v>
      </c>
      <c r="D122" s="126">
        <v>10</v>
      </c>
      <c r="E122" s="195">
        <v>260</v>
      </c>
      <c r="F122" s="249">
        <f>E122*$D122</f>
        <v>2600</v>
      </c>
      <c r="G122" s="249"/>
      <c r="H122" s="249"/>
      <c r="I122" s="208"/>
    </row>
    <row r="123" spans="1:9">
      <c r="A123" s="110" t="s">
        <v>541</v>
      </c>
      <c r="B123" s="153" t="s">
        <v>596</v>
      </c>
      <c r="C123" s="26" t="s">
        <v>582</v>
      </c>
      <c r="D123" s="126">
        <v>5</v>
      </c>
      <c r="E123" s="195">
        <v>245</v>
      </c>
      <c r="F123" s="249">
        <f>E123*$D123</f>
        <v>1225</v>
      </c>
      <c r="G123" s="249"/>
      <c r="H123" s="249"/>
      <c r="I123" s="208"/>
    </row>
    <row r="124" spans="1:9">
      <c r="A124" s="110"/>
      <c r="B124" s="117"/>
      <c r="C124" s="111"/>
      <c r="D124" s="111"/>
      <c r="E124" s="206"/>
      <c r="F124" s="258"/>
      <c r="G124" s="258"/>
      <c r="H124" s="258"/>
      <c r="I124" s="208"/>
    </row>
    <row r="125" spans="1:9">
      <c r="A125" s="112">
        <v>3</v>
      </c>
      <c r="B125" s="113" t="s">
        <v>597</v>
      </c>
      <c r="C125" s="111"/>
      <c r="D125" s="111"/>
      <c r="E125" s="206"/>
      <c r="F125" s="258"/>
      <c r="G125" s="258"/>
      <c r="H125" s="258"/>
      <c r="I125" s="208"/>
    </row>
    <row r="126" spans="1:9" ht="31.5">
      <c r="A126" s="111"/>
      <c r="B126" s="115" t="s">
        <v>426</v>
      </c>
      <c r="C126" s="111"/>
      <c r="D126" s="111"/>
      <c r="E126" s="239"/>
      <c r="F126" s="251"/>
      <c r="G126" s="251"/>
      <c r="H126" s="251"/>
      <c r="I126" s="208"/>
    </row>
    <row r="127" spans="1:9">
      <c r="A127" s="110" t="s">
        <v>538</v>
      </c>
      <c r="B127" s="117" t="s">
        <v>598</v>
      </c>
      <c r="C127" s="111" t="s">
        <v>582</v>
      </c>
      <c r="D127" s="111">
        <v>10</v>
      </c>
      <c r="E127" s="239">
        <v>150</v>
      </c>
      <c r="F127" s="249">
        <f>E127*$D127</f>
        <v>1500</v>
      </c>
      <c r="G127" s="249"/>
      <c r="H127" s="249"/>
      <c r="I127" s="208"/>
    </row>
    <row r="128" spans="1:9">
      <c r="A128" s="110" t="s">
        <v>541</v>
      </c>
      <c r="B128" s="117" t="s">
        <v>430</v>
      </c>
      <c r="C128" s="111" t="s">
        <v>582</v>
      </c>
      <c r="D128" s="111">
        <v>10</v>
      </c>
      <c r="E128" s="239">
        <v>85</v>
      </c>
      <c r="F128" s="249">
        <f>E128*$D128</f>
        <v>850</v>
      </c>
      <c r="G128" s="249"/>
      <c r="H128" s="249"/>
      <c r="I128" s="208"/>
    </row>
    <row r="129" spans="1:9">
      <c r="A129" s="119"/>
      <c r="B129" s="115"/>
      <c r="C129" s="111"/>
      <c r="D129" s="111"/>
      <c r="E129" s="239"/>
      <c r="F129" s="251"/>
      <c r="G129" s="251"/>
      <c r="H129" s="251"/>
      <c r="I129" s="208"/>
    </row>
    <row r="130" spans="1:9">
      <c r="A130" s="129"/>
      <c r="B130" s="179" t="s">
        <v>599</v>
      </c>
      <c r="C130" s="180"/>
      <c r="D130" s="181"/>
      <c r="E130" s="240"/>
      <c r="F130" s="250">
        <f>SUM(F114:F129)</f>
        <v>18850</v>
      </c>
      <c r="G130" s="250"/>
      <c r="H130" s="250"/>
      <c r="I130" s="208"/>
    </row>
    <row r="131" spans="1:9">
      <c r="A131" s="182"/>
      <c r="B131" s="183"/>
      <c r="C131" s="184"/>
      <c r="D131" s="185"/>
      <c r="E131" s="186"/>
      <c r="F131" s="250"/>
      <c r="G131" s="250"/>
      <c r="H131" s="250"/>
      <c r="I131" s="208"/>
    </row>
    <row r="132" spans="1:9" ht="15.5">
      <c r="B132" s="281" t="s">
        <v>497</v>
      </c>
      <c r="C132" s="282"/>
      <c r="D132" s="282"/>
      <c r="E132" s="283"/>
      <c r="F132" s="284">
        <f>F130+F111+F57+F41</f>
        <v>1370990</v>
      </c>
      <c r="G132" s="284"/>
      <c r="H132" s="284">
        <f>H130+H111+H57+H41</f>
        <v>244188.125</v>
      </c>
      <c r="I132" s="285"/>
    </row>
  </sheetData>
  <mergeCells count="12">
    <mergeCell ref="A11:D11"/>
    <mergeCell ref="B6:D6"/>
    <mergeCell ref="B7:D7"/>
    <mergeCell ref="B8:D8"/>
    <mergeCell ref="B5:D5"/>
    <mergeCell ref="A9:D9"/>
    <mergeCell ref="A10:D10"/>
    <mergeCell ref="A1:D1"/>
    <mergeCell ref="A2:D2"/>
    <mergeCell ref="A3:D3"/>
    <mergeCell ref="B4:D4"/>
    <mergeCell ref="E2:F2"/>
  </mergeCells>
  <printOptions gridLines="1"/>
  <pageMargins left="0.31458333333333333" right="0.15694444444444444" top="0.43263888888888891" bottom="0.62986111111111109" header="0.2361111111111111" footer="0.2361111111111111"/>
  <pageSetup paperSize="9" scale="86" orientation="portrait" useFirstPageNumber="1" verticalDpi="72" r:id="rId1"/>
  <headerFooter>
    <oddHeader>&amp;R&amp;8LOUNGE , TRIVANDRUM AIRPORT</oddHeader>
    <oddFooter>&amp;L&amp;8VERTEX CONSULTANT&amp;C&amp;8GENESIS ARCHITECTS PVT LTD&amp;R&amp;P</oddFooter>
  </headerFooter>
  <rowBreaks count="6" manualBreakCount="6">
    <brk id="8" max="16383" man="1"/>
    <brk id="29" max="16383" man="1"/>
    <brk id="41" max="16383" man="1"/>
    <brk id="57" max="16383" man="1"/>
    <brk id="88" max="16383" man="1"/>
    <brk id="11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K29"/>
  <sheetViews>
    <sheetView zoomScaleNormal="100" workbookViewId="0">
      <selection activeCell="I19" sqref="I19"/>
    </sheetView>
  </sheetViews>
  <sheetFormatPr defaultColWidth="8.81640625" defaultRowHeight="14.5"/>
  <cols>
    <col min="1" max="2" width="8.81640625" style="325"/>
    <col min="3" max="3" width="6.453125" style="325" bestFit="1" customWidth="1"/>
    <col min="4" max="4" width="38.54296875" style="325" bestFit="1" customWidth="1"/>
    <col min="5" max="5" width="5.54296875" style="325" bestFit="1" customWidth="1"/>
    <col min="6" max="6" width="4" style="325" bestFit="1" customWidth="1"/>
    <col min="7" max="7" width="8.453125" style="325" bestFit="1" customWidth="1"/>
    <col min="8" max="8" width="9.81640625" style="325" bestFit="1" customWidth="1"/>
    <col min="9" max="9" width="8.1796875" style="325" bestFit="1" customWidth="1"/>
    <col min="10" max="10" width="10.7265625" style="325" bestFit="1" customWidth="1"/>
    <col min="11" max="11" width="13.26953125" style="325" bestFit="1" customWidth="1"/>
    <col min="12" max="16384" width="8.81640625" style="325"/>
  </cols>
  <sheetData>
    <row r="3" spans="3:11" ht="15.5">
      <c r="C3" s="330" t="s">
        <v>659</v>
      </c>
      <c r="D3" s="330" t="s">
        <v>786</v>
      </c>
      <c r="E3" s="330" t="s">
        <v>32</v>
      </c>
      <c r="F3" s="330" t="s">
        <v>661</v>
      </c>
      <c r="G3" s="330" t="s">
        <v>662</v>
      </c>
      <c r="H3" s="330" t="s">
        <v>663</v>
      </c>
      <c r="I3" s="330" t="s">
        <v>664</v>
      </c>
      <c r="J3" s="330" t="s">
        <v>665</v>
      </c>
      <c r="K3" s="330" t="s">
        <v>666</v>
      </c>
    </row>
    <row r="4" spans="3:11">
      <c r="C4" s="326" t="s">
        <v>787</v>
      </c>
      <c r="D4" s="331" t="s">
        <v>547</v>
      </c>
      <c r="E4" s="326"/>
      <c r="F4" s="326"/>
      <c r="G4" s="326"/>
      <c r="H4" s="326"/>
      <c r="I4" s="326"/>
      <c r="J4" s="326"/>
      <c r="K4" s="326"/>
    </row>
    <row r="5" spans="3:11">
      <c r="C5" s="326"/>
      <c r="D5" s="331" t="s">
        <v>551</v>
      </c>
      <c r="E5" s="326" t="s">
        <v>39</v>
      </c>
      <c r="F5" s="326"/>
      <c r="G5" s="326"/>
      <c r="H5" s="326"/>
      <c r="I5" s="326"/>
      <c r="J5" s="326">
        <v>101</v>
      </c>
      <c r="K5" s="326" t="s">
        <v>788</v>
      </c>
    </row>
    <row r="6" spans="3:11">
      <c r="C6" s="326"/>
      <c r="D6" s="331"/>
      <c r="E6" s="326"/>
      <c r="F6" s="326"/>
      <c r="G6" s="326"/>
      <c r="H6" s="326"/>
      <c r="I6" s="326"/>
      <c r="J6" s="326"/>
      <c r="K6" s="326"/>
    </row>
    <row r="7" spans="3:11">
      <c r="C7" s="326">
        <v>3.1</v>
      </c>
      <c r="D7" s="331" t="s">
        <v>562</v>
      </c>
      <c r="E7" s="326"/>
      <c r="F7" s="326"/>
      <c r="G7" s="326"/>
      <c r="H7" s="326"/>
      <c r="I7" s="326"/>
      <c r="J7" s="326"/>
      <c r="K7" s="326"/>
    </row>
    <row r="8" spans="3:11">
      <c r="C8" s="326"/>
      <c r="D8" s="331" t="s">
        <v>564</v>
      </c>
      <c r="E8" s="326" t="s">
        <v>39</v>
      </c>
      <c r="F8" s="326"/>
      <c r="G8" s="326"/>
      <c r="H8" s="326"/>
      <c r="I8" s="326"/>
      <c r="J8" s="326">
        <v>101</v>
      </c>
      <c r="K8" s="326" t="s">
        <v>788</v>
      </c>
    </row>
    <row r="9" spans="3:11">
      <c r="C9" s="326"/>
      <c r="D9" s="331"/>
      <c r="E9" s="326"/>
      <c r="F9" s="326"/>
      <c r="G9" s="326"/>
      <c r="H9" s="326"/>
      <c r="I9" s="326"/>
      <c r="J9" s="326"/>
      <c r="K9" s="326"/>
    </row>
    <row r="10" spans="3:11">
      <c r="C10" s="326"/>
      <c r="D10" s="331"/>
      <c r="E10" s="326"/>
      <c r="F10" s="326"/>
      <c r="G10" s="326"/>
      <c r="H10" s="326"/>
      <c r="I10" s="326"/>
      <c r="J10" s="326"/>
      <c r="K10" s="326"/>
    </row>
    <row r="11" spans="3:11" ht="58">
      <c r="C11" s="326" t="s">
        <v>789</v>
      </c>
      <c r="D11" s="332" t="s">
        <v>573</v>
      </c>
      <c r="E11" s="326" t="s">
        <v>39</v>
      </c>
      <c r="F11" s="326">
        <v>17</v>
      </c>
      <c r="G11" s="326">
        <v>375</v>
      </c>
      <c r="H11" s="326">
        <v>375</v>
      </c>
      <c r="I11" s="326"/>
      <c r="J11" s="336">
        <f>PRODUCT(F11:I11)/10^6</f>
        <v>2.390625</v>
      </c>
      <c r="K11" s="326"/>
    </row>
    <row r="12" spans="3:11">
      <c r="C12" s="326"/>
      <c r="D12" s="326"/>
      <c r="E12" s="326"/>
      <c r="F12" s="326"/>
      <c r="G12" s="326"/>
      <c r="H12" s="326"/>
      <c r="I12" s="326"/>
      <c r="J12" s="326"/>
      <c r="K12" s="326"/>
    </row>
    <row r="13" spans="3:11">
      <c r="C13" s="326"/>
      <c r="D13" s="326"/>
      <c r="E13" s="326"/>
      <c r="F13" s="326"/>
      <c r="G13" s="326"/>
      <c r="H13" s="326"/>
      <c r="I13" s="326"/>
      <c r="J13" s="326"/>
      <c r="K13" s="326"/>
    </row>
    <row r="14" spans="3:11">
      <c r="C14" s="326"/>
      <c r="D14" s="326"/>
      <c r="E14" s="326"/>
      <c r="F14" s="326"/>
      <c r="G14" s="326"/>
      <c r="H14" s="326"/>
      <c r="I14" s="326"/>
      <c r="J14" s="326"/>
      <c r="K14" s="326"/>
    </row>
    <row r="15" spans="3:11">
      <c r="C15" s="326"/>
      <c r="D15" s="326"/>
      <c r="E15" s="326"/>
      <c r="F15" s="326"/>
      <c r="G15" s="326"/>
      <c r="H15" s="326"/>
      <c r="I15" s="326"/>
      <c r="J15" s="326"/>
      <c r="K15" s="326"/>
    </row>
    <row r="16" spans="3:11">
      <c r="C16" s="326"/>
      <c r="D16" s="326"/>
      <c r="E16" s="326"/>
      <c r="F16" s="326"/>
      <c r="G16" s="326"/>
      <c r="H16" s="326"/>
      <c r="I16" s="326"/>
      <c r="J16" s="326"/>
      <c r="K16" s="326"/>
    </row>
    <row r="17" spans="3:11">
      <c r="C17" s="326"/>
      <c r="D17" s="326"/>
      <c r="E17" s="326"/>
      <c r="F17" s="326"/>
      <c r="G17" s="326"/>
      <c r="H17" s="326"/>
      <c r="I17" s="326"/>
      <c r="J17" s="326"/>
      <c r="K17" s="326"/>
    </row>
    <row r="18" spans="3:11">
      <c r="C18" s="326"/>
      <c r="D18" s="326"/>
      <c r="E18" s="326"/>
      <c r="F18" s="326"/>
      <c r="G18" s="326"/>
      <c r="H18" s="326"/>
      <c r="I18" s="326"/>
      <c r="J18" s="326"/>
      <c r="K18" s="326"/>
    </row>
    <row r="19" spans="3:11">
      <c r="C19" s="326"/>
      <c r="D19" s="326"/>
      <c r="E19" s="326"/>
      <c r="F19" s="326"/>
      <c r="G19" s="326"/>
      <c r="H19" s="326"/>
      <c r="I19" s="326"/>
      <c r="J19" s="326"/>
      <c r="K19" s="326"/>
    </row>
    <row r="20" spans="3:11">
      <c r="C20" s="326"/>
      <c r="D20" s="326"/>
      <c r="E20" s="326"/>
      <c r="F20" s="326"/>
      <c r="G20" s="326"/>
      <c r="H20" s="326"/>
      <c r="I20" s="326"/>
      <c r="J20" s="326"/>
      <c r="K20" s="326"/>
    </row>
    <row r="21" spans="3:11">
      <c r="C21" s="326"/>
      <c r="D21" s="326"/>
      <c r="E21" s="326"/>
      <c r="F21" s="326"/>
      <c r="G21" s="326"/>
      <c r="H21" s="326"/>
      <c r="I21" s="326"/>
      <c r="J21" s="326"/>
      <c r="K21" s="326"/>
    </row>
    <row r="22" spans="3:11">
      <c r="C22" s="326"/>
      <c r="D22" s="326"/>
      <c r="E22" s="326"/>
      <c r="F22" s="326"/>
      <c r="G22" s="326"/>
      <c r="H22" s="326"/>
      <c r="I22" s="326"/>
      <c r="J22" s="326"/>
      <c r="K22" s="326"/>
    </row>
    <row r="23" spans="3:11">
      <c r="C23" s="326"/>
      <c r="D23" s="326"/>
      <c r="E23" s="326"/>
      <c r="F23" s="326"/>
      <c r="G23" s="326"/>
      <c r="H23" s="326"/>
      <c r="I23" s="326"/>
      <c r="J23" s="326"/>
      <c r="K23" s="326"/>
    </row>
    <row r="24" spans="3:11">
      <c r="C24" s="326"/>
      <c r="D24" s="326"/>
      <c r="E24" s="326"/>
      <c r="F24" s="326"/>
      <c r="G24" s="326"/>
      <c r="H24" s="326"/>
      <c r="I24" s="326"/>
      <c r="J24" s="326"/>
      <c r="K24" s="326"/>
    </row>
    <row r="25" spans="3:11">
      <c r="C25" s="326"/>
      <c r="D25" s="326"/>
      <c r="E25" s="326"/>
      <c r="F25" s="326"/>
      <c r="G25" s="326"/>
      <c r="H25" s="326"/>
      <c r="I25" s="326"/>
      <c r="J25" s="326"/>
      <c r="K25" s="326"/>
    </row>
    <row r="26" spans="3:11">
      <c r="C26" s="326"/>
      <c r="D26" s="326"/>
      <c r="E26" s="326"/>
      <c r="F26" s="326"/>
      <c r="G26" s="326"/>
      <c r="H26" s="326"/>
      <c r="I26" s="326"/>
      <c r="J26" s="326"/>
      <c r="K26" s="326"/>
    </row>
    <row r="27" spans="3:11">
      <c r="C27" s="326"/>
      <c r="D27" s="326"/>
      <c r="E27" s="326"/>
      <c r="F27" s="326"/>
      <c r="G27" s="326"/>
      <c r="H27" s="326"/>
      <c r="I27" s="326"/>
      <c r="J27" s="326"/>
      <c r="K27" s="326"/>
    </row>
    <row r="28" spans="3:11">
      <c r="C28" s="326"/>
      <c r="D28" s="326"/>
      <c r="E28" s="326"/>
      <c r="F28" s="326"/>
      <c r="G28" s="326"/>
      <c r="H28" s="326"/>
      <c r="I28" s="326"/>
      <c r="J28" s="326"/>
      <c r="K28" s="326"/>
    </row>
    <row r="29" spans="3:11">
      <c r="C29" s="326"/>
      <c r="D29" s="326"/>
      <c r="E29" s="326"/>
      <c r="F29" s="326"/>
      <c r="G29" s="326"/>
      <c r="H29" s="326"/>
      <c r="I29" s="326"/>
      <c r="J29" s="326"/>
      <c r="K29" s="326"/>
    </row>
  </sheetData>
  <pageMargins left="0.7" right="0.7" top="0.75" bottom="0.75" header="0.3" footer="0.3"/>
  <pageSetup paperSize="9"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6B9F15-E769-458C-8B64-68DAD62034C1}">
  <ds:schemaRef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purl.org/dc/elements/1.1/"/>
    <ds:schemaRef ds:uri="http://www.w3.org/XML/1998/namespace"/>
    <ds:schemaRef ds:uri="http://purl.org/dc/terms/"/>
    <ds:schemaRef ds:uri="7326994b-23a0-4b5e-a973-7b87443abe0a"/>
    <ds:schemaRef ds:uri="72b43016-16a7-42f7-bc1a-063c27e5d515"/>
    <ds:schemaRef ds:uri="http://schemas.microsoft.com/office/2006/metadata/properties"/>
  </ds:schemaRefs>
</ds:datastoreItem>
</file>

<file path=customXml/itemProps2.xml><?xml version="1.0" encoding="utf-8"?>
<ds:datastoreItem xmlns:ds="http://schemas.openxmlformats.org/officeDocument/2006/customXml" ds:itemID="{8D24C50D-AA21-4D6C-9AD8-7C50041F62B7}">
  <ds:schemaRefs>
    <ds:schemaRef ds:uri="http://schemas.microsoft.com/sharepoint/v3/contenttype/forms"/>
  </ds:schemaRefs>
</ds:datastoreItem>
</file>

<file path=customXml/itemProps3.xml><?xml version="1.0" encoding="utf-8"?>
<ds:datastoreItem xmlns:ds="http://schemas.openxmlformats.org/officeDocument/2006/customXml" ds:itemID="{673E3243-670A-4304-8BC0-AF503086B6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SUMMARY</vt:lpstr>
      <vt:lpstr>C&amp;I BOQ </vt:lpstr>
      <vt:lpstr>C&amp;I Measurement sheet</vt:lpstr>
      <vt:lpstr>Plumbing Work BOQ </vt:lpstr>
      <vt:lpstr>Plumbing Measurement Sheet</vt:lpstr>
      <vt:lpstr>ELECTRICAL</vt:lpstr>
      <vt:lpstr>Electrical Measurement sheet</vt:lpstr>
      <vt:lpstr>HVAC</vt:lpstr>
      <vt:lpstr>HVAC Measurement sheet</vt:lpstr>
      <vt:lpstr>NT Items Measurement Sheet</vt:lpstr>
      <vt:lpstr>Material Make List</vt:lpstr>
      <vt:lpstr>'C&amp;I BOQ '!Print_Area</vt:lpstr>
      <vt:lpstr>'C&amp;I Measurement sheet'!Print_Area</vt:lpstr>
      <vt:lpstr>ELECTRICAL!Print_Area</vt:lpstr>
      <vt:lpstr>'Electrical Measurement sheet'!Print_Area</vt:lpstr>
      <vt:lpstr>HVAC!Print_Area</vt:lpstr>
      <vt:lpstr>'HVAC Measurement sheet'!Print_Area</vt:lpstr>
      <vt:lpstr>'Plumbing Measurement Sheet'!Print_Area</vt:lpstr>
      <vt:lpstr>ELECTRICAL!Print_Titles</vt:lpstr>
      <vt:lpstr>HVAC!Print_Titles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2024-10-19T07:10:25Z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