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anjanD-OneDrive\OneDrive - Travel food Services\T1 Phase 2\Work order &amp; Bills\Shah ent\Bills\030 barricade bills\"/>
    </mc:Choice>
  </mc:AlternateContent>
  <bookViews>
    <workbookView xWindow="0" yWindow="0" windowWidth="20490" windowHeight="7020"/>
  </bookViews>
  <sheets>
    <sheet name="SUMMARY" sheetId="5" r:id="rId1"/>
    <sheet name="BOQ" sheetId="1" r:id="rId2"/>
    <sheet name="NT ITEMS" sheetId="3" r:id="rId3"/>
    <sheet name="Measurement Sheet" sheetId="4" r:id="rId4"/>
  </sheets>
  <definedNames>
    <definedName name="_xlnm.Print_Area" localSheetId="1">BOQ!$A$2:$C$23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H13" i="4"/>
  <c r="H10" i="4"/>
  <c r="H11" i="4"/>
  <c r="H12" i="4"/>
  <c r="H9" i="4"/>
  <c r="C7" i="5" l="1"/>
  <c r="C5" i="5"/>
  <c r="H6" i="4" l="1"/>
  <c r="H7" i="4" s="1"/>
  <c r="J9" i="1" s="1"/>
  <c r="H5" i="4"/>
  <c r="D8" i="5"/>
  <c r="I13" i="1"/>
  <c r="F12" i="3"/>
  <c r="F11" i="3"/>
  <c r="F10" i="3"/>
  <c r="F9" i="3"/>
  <c r="F4" i="3"/>
  <c r="F5" i="3"/>
  <c r="F6" i="3"/>
  <c r="F7" i="3"/>
  <c r="F8" i="3"/>
  <c r="F3" i="3"/>
  <c r="H25" i="4" l="1"/>
  <c r="E19" i="3" s="1"/>
  <c r="F19" i="3" s="1"/>
  <c r="H19" i="4"/>
  <c r="E13" i="3" s="1"/>
  <c r="F13" i="3" s="1"/>
  <c r="H24" i="4"/>
  <c r="E18" i="3" s="1"/>
  <c r="F18" i="3" s="1"/>
  <c r="E24" i="4"/>
  <c r="H22" i="4"/>
  <c r="E16" i="3" s="1"/>
  <c r="F16" i="3" s="1"/>
  <c r="H21" i="4"/>
  <c r="E15" i="3" s="1"/>
  <c r="F15" i="3" s="1"/>
  <c r="H23" i="4"/>
  <c r="E17" i="3" s="1"/>
  <c r="F17" i="3" s="1"/>
  <c r="H20" i="4"/>
  <c r="E14" i="3" s="1"/>
  <c r="F14" i="3" s="1"/>
  <c r="F20" i="3" l="1"/>
  <c r="L11" i="1"/>
  <c r="L9" i="1"/>
  <c r="I11" i="1"/>
  <c r="I9" i="1"/>
  <c r="F11" i="1"/>
  <c r="F10" i="1"/>
  <c r="F9" i="1"/>
  <c r="L12" i="1" l="1"/>
  <c r="L13" i="1" s="1"/>
  <c r="D5" i="5" s="1"/>
  <c r="F13" i="1"/>
  <c r="D7" i="5" l="1"/>
  <c r="D9" i="5" s="1"/>
  <c r="D10" i="5" l="1"/>
  <c r="D11" i="5" s="1"/>
</calcChain>
</file>

<file path=xl/comments1.xml><?xml version="1.0" encoding="utf-8"?>
<comments xmlns="http://schemas.openxmlformats.org/spreadsheetml/2006/main">
  <authors>
    <author>Suman Biswas</author>
  </authors>
  <commentList>
    <comment ref="G10" authorId="0" shapeId="0">
      <text>
        <r>
          <rPr>
            <b/>
            <sz val="9"/>
            <color indexed="81"/>
            <rFont val="Tahoma"/>
            <charset val="1"/>
          </rPr>
          <t>Suman Biswas:</t>
        </r>
        <r>
          <rPr>
            <sz val="9"/>
            <color indexed="81"/>
            <rFont val="Tahoma"/>
            <charset val="1"/>
          </rPr>
          <t xml:space="preserve">
taken avg height</t>
        </r>
      </text>
    </comment>
    <comment ref="G12" authorId="0" shapeId="0">
      <text>
        <r>
          <rPr>
            <b/>
            <sz val="9"/>
            <color indexed="81"/>
            <rFont val="Tahoma"/>
            <charset val="1"/>
          </rPr>
          <t>Suman Biswas:</t>
        </r>
        <r>
          <rPr>
            <sz val="9"/>
            <color indexed="81"/>
            <rFont val="Tahoma"/>
            <charset val="1"/>
          </rPr>
          <t xml:space="preserve">
taken average hieght</t>
        </r>
      </text>
    </comment>
  </commentList>
</comments>
</file>

<file path=xl/sharedStrings.xml><?xml version="1.0" encoding="utf-8"?>
<sst xmlns="http://schemas.openxmlformats.org/spreadsheetml/2006/main" count="129" uniqueCount="91">
  <si>
    <t xml:space="preserve">Sr.No </t>
  </si>
  <si>
    <t xml:space="preserve">DESCRIPTION </t>
  </si>
  <si>
    <t>Item Description</t>
  </si>
  <si>
    <t>P F of Temporary Barricade work. with 50mm x 50mm x 19 gauge MS tube framing out of vertical members at 1150mm c c with horizontal members at 1200 mm c c, after fixing the framework on floorings supporting by ms stand as per drawing, 19mm thick fire rated plywood to be fixed on the both side of the framing including 50mm thick rockwool solution without foil. Rate including ms welding works with necessary protection all necessary hardware fittings to install the framing including approved anchor fastner, including all necessary supports etc including 3.2meter height vinyl flex as per approved art work to be fix in stappler pins.</t>
  </si>
  <si>
    <t>Quantity</t>
  </si>
  <si>
    <t>P F of Temporary Plywood Barricade work. with 50mm x 50mm x 19 gauge MS tube framing out of vertical members at 1150mm c c with horizontal members at 1200 mm c c, after fixing the framework on floorings supporting by ms stand as per drawing, 19mm thick fire rated plywood to be fixed on the one side of the framing. Rate including ms welding works with necessary protection all necessary hardware fittings to install the framing including approved anchor fastner, including all necessary supports etc including 3.2meter height vinyl flelx as per approved art work to be fixed with stappler pins.</t>
  </si>
  <si>
    <t>P F nylon net barricade above existing plywood barricade of 25mmx25mmx19gauge MS hollow pipe with one coat primer 2coat of enamel paint the rate including cutting,welding and fixing with necessary scaffolding all complete as per sketch dated 13 1 20and instruction from Project manager. this is applicable above existing partion. approximate panel size is 9 9 x9 9</t>
  </si>
  <si>
    <t xml:space="preserve">Total Amount </t>
  </si>
  <si>
    <t>%</t>
  </si>
  <si>
    <t>BOQ Of Barrication Work Domestic Lounge Phase II Banglore</t>
  </si>
  <si>
    <t>Shah Enterprises     Work Order No : : BLR/PO/23-24/000030</t>
  </si>
  <si>
    <t xml:space="preserve">RA  Amount </t>
  </si>
  <si>
    <t>Unit</t>
  </si>
  <si>
    <t>RA-1</t>
  </si>
  <si>
    <t>FINAL</t>
  </si>
  <si>
    <t>Date : 29/05/2024</t>
  </si>
  <si>
    <t>Item No</t>
  </si>
  <si>
    <t>UOM</t>
  </si>
  <si>
    <t>Rate</t>
  </si>
  <si>
    <t>Amount</t>
  </si>
  <si>
    <t>Sqft</t>
  </si>
  <si>
    <t>TOTAL</t>
  </si>
  <si>
    <t>ITEM NO</t>
  </si>
  <si>
    <t>UNIT</t>
  </si>
  <si>
    <t>NO</t>
  </si>
  <si>
    <t>LENGTH</t>
  </si>
  <si>
    <t>BREADTH</t>
  </si>
  <si>
    <t>HEIGHT</t>
  </si>
  <si>
    <t>QUANTITY</t>
  </si>
  <si>
    <t>REMARKS</t>
  </si>
  <si>
    <t>High Table demolation(Granite structure base plywood with aluminium framing)</t>
  </si>
  <si>
    <t>Demolation of fluted Wooden Partitions 150mm thk</t>
  </si>
  <si>
    <t>Providing &amp; Fixing 19mm Ply Partitions one side on 600X600 ply framing @LVL-2 Lift Lobby closing</t>
  </si>
  <si>
    <t>DESCRIPTION OF NT ITEMS</t>
  </si>
  <si>
    <t>Providing &amp; Fixing 19mm Ply partitions both side with 600X600 ply framing. Providing door of 1000X2100 with all necessary Hardwares @LVL 1</t>
  </si>
  <si>
    <t>Providing &amp; Fixing 19mm Ply Partitions one side fixing with Glasswool filling @ C Barricade</t>
  </si>
  <si>
    <t>BLR LOUNGE T1 BARRICATION WORK</t>
  </si>
  <si>
    <t>Providing &amp; Fixing 6mm Ply Partitions with Ply framing finish enamel white matt@AHU Duct area</t>
  </si>
  <si>
    <t>Providing Printed Flex of (5000 X 3200 ), 20 Pcs</t>
  </si>
  <si>
    <t>Providing &amp; Fixing 19mm Ply framing and Partitions one side fixing with Glasswool filling @ C Barricade</t>
  </si>
  <si>
    <t>Providing &amp; Fixing 19mm Ply framing and partitions both side with 600X600 ply framing. Providing door of 1000X2100 with all necessary Hardwares @LVL 1</t>
  </si>
  <si>
    <t xml:space="preserve">Providing &amp; Fixing 6mm Ply Partitions with Ply framing @AHU Duct area and applying enamel paint twice. </t>
  </si>
  <si>
    <t>Sr. No.</t>
  </si>
  <si>
    <t>TOTAL AMOUNT</t>
  </si>
  <si>
    <t xml:space="preserve">Sqm </t>
  </si>
  <si>
    <t>Ex iems</t>
  </si>
  <si>
    <t>Remarks</t>
  </si>
  <si>
    <t>This table was runway side and obstructing to fix the barricade</t>
  </si>
  <si>
    <t>Both side it was obstructing to fix the barricade</t>
  </si>
  <si>
    <t>Ultavita side opening</t>
  </si>
  <si>
    <t>First floor</t>
  </si>
  <si>
    <t>2nd floor</t>
  </si>
  <si>
    <t>Above deck slab towards runway side</t>
  </si>
  <si>
    <t>Lounge entrance closing with 9mm ply and wooden framing 2x2ft on bk</t>
  </si>
  <si>
    <t>Sft</t>
  </si>
  <si>
    <t>Staircase door closing with 9mm ply</t>
  </si>
  <si>
    <t xml:space="preserve">200mm thick kitchen wall dismantling for dirty trolley passage </t>
  </si>
  <si>
    <t>Armstrong ceiling demolition</t>
  </si>
  <si>
    <t>Dirty trolley corridor for ph-2 with ply and laminate partition</t>
  </si>
  <si>
    <t>Ceiling for item 5</t>
  </si>
  <si>
    <t>Service entry corridor wall with laminate</t>
  </si>
  <si>
    <t>Light weight floor dismantling for Dirty trolly passage</t>
  </si>
  <si>
    <t>PCC flooring 75mm thick for dirty trolley corridor</t>
  </si>
  <si>
    <t>Dish wash corridor opening closing with 9mm ply</t>
  </si>
  <si>
    <t>VALUE OF WORK DONE IN FINAL BILL</t>
  </si>
  <si>
    <t>GST</t>
  </si>
  <si>
    <t>LESS: CERTIFIED IN RA-1</t>
  </si>
  <si>
    <t>Back side corridor entry door &amp; partition</t>
  </si>
  <si>
    <t>Fire exit stair</t>
  </si>
  <si>
    <t>Ply &amp; laminate fix on existing unfinished wall</t>
  </si>
  <si>
    <t>Runway side -A</t>
  </si>
  <si>
    <t>Ph-1 lounge side</t>
  </si>
  <si>
    <t>Total</t>
  </si>
  <si>
    <t>sqm</t>
  </si>
  <si>
    <t xml:space="preserve"> Ply Barricade</t>
  </si>
  <si>
    <t>Net Barricade</t>
  </si>
  <si>
    <t>Ex items</t>
  </si>
  <si>
    <t>VALUE OF WORK DONE IN FINAL BILL WITH GST</t>
  </si>
  <si>
    <t>CERTIFIED BY</t>
  </si>
  <si>
    <t>RANJANDAS SHETTY</t>
  </si>
  <si>
    <t>ACCEPTED BY</t>
  </si>
  <si>
    <t>SHAH ENTERPRISES</t>
  </si>
  <si>
    <t>Boq   &amp; Ex Items</t>
  </si>
  <si>
    <t>Qty</t>
  </si>
  <si>
    <t>FINAL BILL</t>
  </si>
  <si>
    <t>BOQ</t>
  </si>
  <si>
    <t>New flex . Due to design change</t>
  </si>
  <si>
    <t>B SIDE</t>
  </si>
  <si>
    <t>A SIDE</t>
  </si>
  <si>
    <t>Sqm</t>
  </si>
  <si>
    <t>(Rupees Fifteen lakhs eighty three thousand three hundred twenty seven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</si>
</sst>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 #,##0.0_ ;_ * \-#,##0.0_ ;_ * &quot;-&quot;??_ ;_ @_ "/>
    <numFmt numFmtId="166" formatCode="_ * #,##0.0_ ;_ * \-#,##0.0_ ;_ * &quot;-&quot;?_ ;_ @_ "/>
    <numFmt numFmtId="167" formatCode="_ * #,##0_ ;_ * \-#,##0_ ;_ * &quot;-&quot;??_ ;_ @_ "/>
  </numFmts>
  <fonts count="18" x14ac:knownFonts="1">
    <font>
      <sz val="11"/>
      <color theme="1"/>
      <name val="Calibri"/>
      <family val="2"/>
      <scheme val="minor"/>
    </font>
    <font>
      <sz val="11"/>
      <color theme="1"/>
      <name val="Calibri"/>
      <family val="2"/>
      <scheme val="minor"/>
    </font>
    <font>
      <b/>
      <u/>
      <sz val="12"/>
      <color theme="1"/>
      <name val="Calibri"/>
      <family val="2"/>
      <scheme val="minor"/>
    </font>
    <font>
      <b/>
      <u/>
      <sz val="14"/>
      <name val="Calibri"/>
      <family val="2"/>
    </font>
    <font>
      <b/>
      <u/>
      <sz val="12"/>
      <name val="Tahoma"/>
      <family val="2"/>
    </font>
    <font>
      <sz val="12"/>
      <color theme="1"/>
      <name val="Tahoma"/>
      <family val="2"/>
    </font>
    <font>
      <b/>
      <u/>
      <sz val="12"/>
      <color theme="1"/>
      <name val="Tahoma"/>
      <family val="2"/>
    </font>
    <font>
      <sz val="12"/>
      <color theme="0"/>
      <name val="Tahoma"/>
      <family val="2"/>
    </font>
    <font>
      <b/>
      <sz val="12"/>
      <color theme="1"/>
      <name val="Tahoma"/>
      <family val="2"/>
    </font>
    <font>
      <b/>
      <i/>
      <sz val="12"/>
      <color theme="1"/>
      <name val="Tahoma"/>
      <family val="2"/>
    </font>
    <font>
      <sz val="12"/>
      <color rgb="FF202124"/>
      <name val="Tahoma"/>
      <family val="2"/>
    </font>
    <font>
      <b/>
      <sz val="11"/>
      <color theme="1"/>
      <name val="Tahoma"/>
      <family val="2"/>
    </font>
    <font>
      <sz val="11"/>
      <color theme="1"/>
      <name val="Tahoma"/>
      <family val="2"/>
    </font>
    <font>
      <sz val="11"/>
      <name val="Tahoma"/>
      <family val="2"/>
    </font>
    <font>
      <b/>
      <u/>
      <sz val="14"/>
      <name val="Tahoma"/>
      <family val="2"/>
    </font>
    <font>
      <b/>
      <sz val="10"/>
      <name val="Tahoma"/>
      <family val="2"/>
    </font>
    <font>
      <b/>
      <sz val="9"/>
      <color indexed="81"/>
      <name val="Tahoma"/>
      <charset val="1"/>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5" fillId="0" borderId="0" xfId="0" applyFont="1"/>
    <xf numFmtId="0" fontId="6" fillId="0" borderId="0" xfId="0" applyFont="1" applyAlignment="1">
      <alignment horizontal="center"/>
    </xf>
    <xf numFmtId="167" fontId="5" fillId="0" borderId="0" xfId="1" applyNumberFormat="1" applyFont="1"/>
    <xf numFmtId="0" fontId="7" fillId="2" borderId="0" xfId="0" applyFont="1" applyFill="1" applyAlignment="1">
      <alignment horizontal="center"/>
    </xf>
    <xf numFmtId="0" fontId="6"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65" fontId="5" fillId="0" borderId="1" xfId="1" applyNumberFormat="1" applyFont="1" applyBorder="1" applyAlignment="1">
      <alignment horizontal="center" vertical="center"/>
    </xf>
    <xf numFmtId="0" fontId="5" fillId="0" borderId="1" xfId="0" applyFont="1" applyBorder="1" applyAlignment="1">
      <alignment horizontal="center" vertical="center"/>
    </xf>
    <xf numFmtId="167" fontId="5" fillId="0" borderId="1" xfId="1"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2" xfId="0" applyFont="1" applyBorder="1" applyAlignment="1">
      <alignment horizontal="center" vertical="top"/>
    </xf>
    <xf numFmtId="0" fontId="5" fillId="0" borderId="2" xfId="0" applyFont="1" applyBorder="1" applyAlignment="1">
      <alignment vertical="top" wrapText="1"/>
    </xf>
    <xf numFmtId="165" fontId="5" fillId="0" borderId="2" xfId="1" applyNumberFormat="1" applyFont="1" applyBorder="1" applyAlignment="1">
      <alignment horizontal="center" vertical="center"/>
    </xf>
    <xf numFmtId="0" fontId="5" fillId="0" borderId="2" xfId="0" applyFont="1" applyBorder="1" applyAlignment="1">
      <alignment horizontal="center" vertical="center"/>
    </xf>
    <xf numFmtId="167" fontId="5" fillId="0" borderId="2" xfId="1" applyNumberFormat="1" applyFont="1" applyBorder="1" applyAlignment="1">
      <alignment horizontal="center" vertical="center"/>
    </xf>
    <xf numFmtId="167" fontId="8" fillId="0" borderId="1" xfId="1" applyNumberFormat="1" applyFont="1" applyBorder="1" applyAlignment="1">
      <alignment horizontal="center" vertical="center"/>
    </xf>
    <xf numFmtId="166"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7" fontId="8" fillId="0" borderId="1" xfId="0" applyNumberFormat="1" applyFont="1" applyBorder="1" applyAlignment="1">
      <alignment horizontal="center" vertical="center"/>
    </xf>
    <xf numFmtId="0" fontId="5" fillId="0" borderId="1" xfId="0" applyFont="1" applyBorder="1" applyAlignment="1">
      <alignment horizontal="center"/>
    </xf>
    <xf numFmtId="167" fontId="8" fillId="0" borderId="1" xfId="1" applyNumberFormat="1" applyFont="1" applyBorder="1" applyAlignment="1">
      <alignment horizontal="center"/>
    </xf>
    <xf numFmtId="0" fontId="5" fillId="0" borderId="1" xfId="0" applyFont="1" applyBorder="1"/>
    <xf numFmtId="0" fontId="10" fillId="0" borderId="0" xfId="0" applyFont="1"/>
    <xf numFmtId="0" fontId="5" fillId="0" borderId="0" xfId="0" applyFont="1" applyAlignment="1">
      <alignment vertical="center"/>
    </xf>
    <xf numFmtId="167" fontId="5" fillId="0" borderId="0" xfId="1" applyNumberFormat="1" applyFont="1" applyAlignment="1">
      <alignment vertical="center"/>
    </xf>
    <xf numFmtId="0" fontId="5" fillId="0" borderId="6" xfId="0" applyFont="1" applyBorder="1" applyAlignment="1">
      <alignment horizontal="center" vertical="top"/>
    </xf>
    <xf numFmtId="0" fontId="5" fillId="0" borderId="7" xfId="0" applyFont="1" applyBorder="1" applyAlignment="1">
      <alignment vertical="top" wrapText="1"/>
    </xf>
    <xf numFmtId="165" fontId="5" fillId="0" borderId="7" xfId="1" applyNumberFormat="1" applyFont="1" applyBorder="1" applyAlignment="1">
      <alignment horizontal="center" vertical="center"/>
    </xf>
    <xf numFmtId="165" fontId="5" fillId="0" borderId="4" xfId="1" applyNumberFormat="1" applyFont="1" applyBorder="1" applyAlignment="1">
      <alignment horizontal="center" vertical="center"/>
    </xf>
    <xf numFmtId="0" fontId="5" fillId="0" borderId="8" xfId="0" applyFont="1" applyBorder="1" applyAlignment="1">
      <alignment horizontal="center" vertical="center"/>
    </xf>
    <xf numFmtId="0" fontId="0" fillId="2" borderId="0" xfId="0" applyFill="1"/>
    <xf numFmtId="0" fontId="12" fillId="0" borderId="0" xfId="0" applyFont="1"/>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1" fontId="12" fillId="2"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vertical="top" wrapText="1"/>
    </xf>
    <xf numFmtId="0" fontId="12" fillId="2" borderId="1" xfId="0" applyFont="1" applyFill="1" applyBorder="1" applyAlignment="1">
      <alignment wrapText="1"/>
    </xf>
    <xf numFmtId="0" fontId="12" fillId="2" borderId="1" xfId="0" applyFont="1" applyFill="1" applyBorder="1"/>
    <xf numFmtId="0" fontId="11"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2" fillId="0" borderId="1" xfId="0" applyFont="1" applyBorder="1"/>
    <xf numFmtId="167" fontId="13" fillId="2" borderId="1" xfId="1" applyNumberFormat="1" applyFont="1" applyFill="1" applyBorder="1" applyAlignment="1">
      <alignment horizontal="center" vertical="center"/>
    </xf>
    <xf numFmtId="167" fontId="12" fillId="2" borderId="3" xfId="1" applyNumberFormat="1" applyFont="1" applyFill="1" applyBorder="1" applyAlignment="1">
      <alignment horizontal="center" vertical="center"/>
    </xf>
    <xf numFmtId="167" fontId="11" fillId="2" borderId="3" xfId="1" applyNumberFormat="1" applyFont="1" applyFill="1" applyBorder="1" applyAlignment="1">
      <alignment horizontal="center" vertical="center"/>
    </xf>
    <xf numFmtId="167" fontId="12" fillId="0" borderId="0" xfId="1" applyNumberFormat="1" applyFont="1"/>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1" fontId="12" fillId="3" borderId="1" xfId="0" applyNumberFormat="1" applyFont="1" applyFill="1" applyBorder="1" applyAlignment="1">
      <alignment horizontal="center" vertical="center"/>
    </xf>
    <xf numFmtId="0" fontId="3" fillId="2" borderId="0" xfId="0" applyFont="1" applyFill="1" applyAlignment="1">
      <alignment vertical="center"/>
    </xf>
    <xf numFmtId="0" fontId="2" fillId="2" borderId="0" xfId="0" applyFont="1" applyFill="1"/>
    <xf numFmtId="0" fontId="15" fillId="2" borderId="1" xfId="0" applyFont="1" applyFill="1" applyBorder="1" applyAlignment="1">
      <alignment horizontal="center" vertical="center"/>
    </xf>
    <xf numFmtId="164" fontId="15" fillId="2" borderId="1" xfId="1" applyFont="1" applyFill="1" applyBorder="1" applyAlignment="1">
      <alignment horizontal="center" vertical="center" wrapText="1"/>
    </xf>
    <xf numFmtId="167" fontId="12" fillId="2" borderId="1" xfId="1"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7" fontId="12" fillId="2" borderId="1" xfId="0" applyNumberFormat="1" applyFont="1" applyFill="1" applyBorder="1" applyAlignment="1">
      <alignment horizontal="center" vertical="center"/>
    </xf>
    <xf numFmtId="167" fontId="12" fillId="2" borderId="1" xfId="1" applyNumberFormat="1" applyFont="1" applyFill="1" applyBorder="1"/>
    <xf numFmtId="0" fontId="11" fillId="2" borderId="1" xfId="0" applyFont="1" applyFill="1" applyBorder="1"/>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2" fillId="0" borderId="1" xfId="0" applyFont="1" applyBorder="1" applyAlignment="1">
      <alignment horizontal="left" vertical="center" wrapText="1"/>
    </xf>
    <xf numFmtId="1" fontId="11" fillId="0" borderId="1" xfId="0" applyNumberFormat="1" applyFont="1" applyBorder="1" applyAlignment="1">
      <alignment horizontal="center" vertical="center"/>
    </xf>
    <xf numFmtId="0" fontId="12" fillId="0" borderId="1" xfId="0" applyFont="1" applyBorder="1" applyAlignment="1">
      <alignment wrapText="1"/>
    </xf>
    <xf numFmtId="0" fontId="12" fillId="3" borderId="1" xfId="0" applyFont="1" applyFill="1" applyBorder="1"/>
    <xf numFmtId="0" fontId="12" fillId="3" borderId="1" xfId="0" applyFont="1" applyFill="1" applyBorder="1" applyAlignment="1">
      <alignment horizontal="center" vertical="center"/>
    </xf>
    <xf numFmtId="0" fontId="12" fillId="2" borderId="1" xfId="0" applyFont="1" applyFill="1" applyBorder="1" applyAlignment="1">
      <alignment horizontal="center"/>
    </xf>
    <xf numFmtId="0" fontId="6" fillId="2" borderId="1" xfId="0" applyFont="1" applyFill="1" applyBorder="1" applyAlignment="1">
      <alignment horizontal="center"/>
    </xf>
    <xf numFmtId="0" fontId="12"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8" fillId="2" borderId="0" xfId="0" applyFont="1" applyFill="1"/>
    <xf numFmtId="0" fontId="6" fillId="2" borderId="0" xfId="0" applyFont="1" applyFill="1"/>
    <xf numFmtId="0" fontId="5" fillId="2" borderId="0" xfId="0" applyFont="1" applyFill="1"/>
    <xf numFmtId="167" fontId="5" fillId="2" borderId="0" xfId="1" applyNumberFormat="1" applyFont="1" applyFill="1"/>
    <xf numFmtId="0" fontId="8" fillId="2" borderId="1" xfId="0" applyFont="1" applyFill="1" applyBorder="1" applyAlignment="1">
      <alignment horizontal="center" vertical="center"/>
    </xf>
    <xf numFmtId="0" fontId="8" fillId="2" borderId="2" xfId="0" applyFont="1" applyFill="1" applyBorder="1" applyAlignment="1">
      <alignment horizontal="center"/>
    </xf>
    <xf numFmtId="167" fontId="8" fillId="2" borderId="2" xfId="1" applyNumberFormat="1" applyFont="1" applyFill="1" applyBorder="1" applyAlignment="1">
      <alignment horizontal="center"/>
    </xf>
    <xf numFmtId="0" fontId="8" fillId="2" borderId="1" xfId="0" applyFont="1" applyFill="1" applyBorder="1" applyAlignment="1">
      <alignment horizontal="center"/>
    </xf>
    <xf numFmtId="9" fontId="8" fillId="2" borderId="1" xfId="0" applyNumberFormat="1" applyFont="1" applyFill="1" applyBorder="1" applyAlignment="1">
      <alignment horizontal="center"/>
    </xf>
    <xf numFmtId="167" fontId="12" fillId="2" borderId="1" xfId="1" applyNumberFormat="1" applyFont="1" applyFill="1" applyBorder="1" applyAlignment="1">
      <alignment horizontal="left" vertical="center"/>
    </xf>
    <xf numFmtId="167" fontId="11" fillId="2" borderId="1" xfId="1" applyNumberFormat="1" applyFont="1" applyFill="1" applyBorder="1" applyAlignment="1">
      <alignment horizontal="left"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12" fillId="2" borderId="1" xfId="0" applyFont="1" applyFill="1" applyBorder="1" applyAlignment="1">
      <alignment horizontal="center"/>
    </xf>
    <xf numFmtId="0" fontId="11" fillId="2" borderId="1" xfId="0" applyFont="1" applyFill="1" applyBorder="1" applyAlignment="1">
      <alignment horizontal="center"/>
    </xf>
    <xf numFmtId="0" fontId="6" fillId="2" borderId="1" xfId="0" applyFont="1" applyFill="1" applyBorder="1" applyAlignment="1">
      <alignment horizontal="center"/>
    </xf>
    <xf numFmtId="0" fontId="14"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2"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2" borderId="1" xfId="0" applyFont="1" applyFill="1" applyBorder="1" applyAlignment="1">
      <alignment horizontal="center"/>
    </xf>
    <xf numFmtId="0" fontId="5" fillId="0" borderId="0" xfId="0" applyFont="1" applyAlignment="1">
      <alignment horizontal="left"/>
    </xf>
    <xf numFmtId="0" fontId="4"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2" fillId="3" borderId="1" xfId="0" applyFont="1" applyFill="1" applyBorder="1" applyAlignment="1">
      <alignment horizontal="center" vertical="center"/>
    </xf>
    <xf numFmtId="167" fontId="0" fillId="2" borderId="0" xfId="0" applyNumberForma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E7" sqref="E7"/>
    </sheetView>
  </sheetViews>
  <sheetFormatPr defaultRowHeight="15" x14ac:dyDescent="0.25"/>
  <cols>
    <col min="1" max="1" width="6.7109375" style="33" bestFit="1" customWidth="1"/>
    <col min="2" max="2" width="32.42578125" style="33" customWidth="1"/>
    <col min="3" max="3" width="19.140625" style="33" customWidth="1"/>
    <col min="4" max="4" width="38.140625" style="33" customWidth="1"/>
    <col min="5" max="5" width="18.140625" style="33" customWidth="1"/>
    <col min="6" max="6" width="10" style="33" bestFit="1" customWidth="1"/>
    <col min="7" max="16384" width="9.140625" style="33"/>
  </cols>
  <sheetData>
    <row r="1" spans="1:9" ht="18.75" x14ac:dyDescent="0.25">
      <c r="A1" s="92" t="s">
        <v>9</v>
      </c>
      <c r="B1" s="92"/>
      <c r="C1" s="92"/>
      <c r="D1" s="92"/>
      <c r="E1" s="55"/>
      <c r="F1" s="55"/>
      <c r="G1" s="55"/>
      <c r="H1" s="55"/>
      <c r="I1" s="55"/>
    </row>
    <row r="2" spans="1:9" ht="15.75" x14ac:dyDescent="0.25">
      <c r="A2" s="91" t="s">
        <v>10</v>
      </c>
      <c r="B2" s="91"/>
      <c r="C2" s="91"/>
      <c r="D2" s="91"/>
      <c r="E2" s="56"/>
      <c r="F2" s="56"/>
      <c r="G2" s="56"/>
      <c r="H2" s="56"/>
    </row>
    <row r="3" spans="1:9" ht="36.75" customHeight="1" x14ac:dyDescent="0.25">
      <c r="A3" s="73"/>
      <c r="B3" s="96" t="s">
        <v>84</v>
      </c>
      <c r="C3" s="97"/>
      <c r="D3" s="98"/>
      <c r="E3" s="56"/>
      <c r="F3" s="56"/>
      <c r="G3" s="56"/>
      <c r="H3" s="56"/>
    </row>
    <row r="4" spans="1:9" x14ac:dyDescent="0.25">
      <c r="A4" s="57" t="s">
        <v>42</v>
      </c>
      <c r="B4" s="57" t="s">
        <v>2</v>
      </c>
      <c r="C4" s="57" t="s">
        <v>85</v>
      </c>
      <c r="D4" s="58" t="s">
        <v>84</v>
      </c>
    </row>
    <row r="5" spans="1:9" x14ac:dyDescent="0.25">
      <c r="A5" s="36">
        <v>1</v>
      </c>
      <c r="B5" s="38" t="s">
        <v>82</v>
      </c>
      <c r="C5" s="85">
        <f>BOQ!F13</f>
        <v>3974940</v>
      </c>
      <c r="D5" s="59">
        <f>BOQ!L13</f>
        <v>3241442.2398476461</v>
      </c>
    </row>
    <row r="6" spans="1:9" x14ac:dyDescent="0.25">
      <c r="A6" s="36"/>
      <c r="B6" s="38"/>
      <c r="C6" s="85"/>
      <c r="D6" s="59"/>
    </row>
    <row r="7" spans="1:9" x14ac:dyDescent="0.25">
      <c r="A7" s="93" t="s">
        <v>43</v>
      </c>
      <c r="B7" s="93"/>
      <c r="C7" s="86">
        <f>SUM(C5:C6)</f>
        <v>3974940</v>
      </c>
      <c r="D7" s="60">
        <f>SUM(D5:D6)</f>
        <v>3241442.2398476461</v>
      </c>
      <c r="E7" s="111"/>
    </row>
    <row r="8" spans="1:9" x14ac:dyDescent="0.25">
      <c r="A8" s="94" t="s">
        <v>66</v>
      </c>
      <c r="B8" s="94"/>
      <c r="C8" s="74"/>
      <c r="D8" s="59">
        <f>BOQ!I13</f>
        <v>1899640</v>
      </c>
    </row>
    <row r="9" spans="1:9" x14ac:dyDescent="0.25">
      <c r="A9" s="94" t="s">
        <v>64</v>
      </c>
      <c r="B9" s="94"/>
      <c r="C9" s="74"/>
      <c r="D9" s="61">
        <f>D7-D8</f>
        <v>1341802.2398476461</v>
      </c>
    </row>
    <row r="10" spans="1:9" x14ac:dyDescent="0.25">
      <c r="A10" s="41"/>
      <c r="B10" s="41" t="s">
        <v>65</v>
      </c>
      <c r="C10" s="41"/>
      <c r="D10" s="62">
        <f>D9*18%</f>
        <v>241524.40317257628</v>
      </c>
    </row>
    <row r="11" spans="1:9" ht="27.75" customHeight="1" x14ac:dyDescent="0.25">
      <c r="A11" s="95" t="s">
        <v>77</v>
      </c>
      <c r="B11" s="95"/>
      <c r="C11" s="75"/>
      <c r="D11" s="60">
        <f>D9+D10</f>
        <v>1583326.6430202224</v>
      </c>
    </row>
    <row r="12" spans="1:9" x14ac:dyDescent="0.25">
      <c r="A12" s="90" t="s">
        <v>90</v>
      </c>
      <c r="B12" s="90"/>
      <c r="C12" s="90"/>
      <c r="D12" s="90"/>
    </row>
    <row r="13" spans="1:9" x14ac:dyDescent="0.25">
      <c r="A13" s="41"/>
      <c r="B13" s="89"/>
      <c r="C13" s="72"/>
      <c r="D13" s="89"/>
    </row>
    <row r="14" spans="1:9" x14ac:dyDescent="0.25">
      <c r="A14" s="41"/>
      <c r="B14" s="89"/>
      <c r="C14" s="72"/>
      <c r="D14" s="89"/>
    </row>
    <row r="15" spans="1:9" x14ac:dyDescent="0.25">
      <c r="A15" s="41"/>
      <c r="B15" s="89"/>
      <c r="C15" s="72"/>
      <c r="D15" s="89"/>
    </row>
    <row r="16" spans="1:9" x14ac:dyDescent="0.25">
      <c r="A16" s="41"/>
      <c r="B16" s="89"/>
      <c r="C16" s="72"/>
      <c r="D16" s="89"/>
    </row>
    <row r="17" spans="1:4" x14ac:dyDescent="0.25">
      <c r="A17" s="41"/>
      <c r="B17" s="63" t="s">
        <v>78</v>
      </c>
      <c r="C17" s="63"/>
      <c r="D17" s="63" t="s">
        <v>80</v>
      </c>
    </row>
    <row r="18" spans="1:4" x14ac:dyDescent="0.25">
      <c r="A18" s="41"/>
      <c r="B18" s="63" t="s">
        <v>79</v>
      </c>
      <c r="C18" s="63"/>
      <c r="D18" s="63" t="s">
        <v>81</v>
      </c>
    </row>
  </sheetData>
  <mergeCells count="10">
    <mergeCell ref="B13:B16"/>
    <mergeCell ref="D13:D16"/>
    <mergeCell ref="A12:D12"/>
    <mergeCell ref="A2:D2"/>
    <mergeCell ref="A1:D1"/>
    <mergeCell ref="A7:B7"/>
    <mergeCell ref="A9:B9"/>
    <mergeCell ref="A8:B8"/>
    <mergeCell ref="A11:B11"/>
    <mergeCell ref="B3:D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topLeftCell="A10" zoomScale="80" zoomScaleNormal="80" zoomScaleSheetLayoutView="90" workbookViewId="0">
      <selection activeCell="J12" sqref="J12"/>
    </sheetView>
  </sheetViews>
  <sheetFormatPr defaultRowHeight="15" x14ac:dyDescent="0.2"/>
  <cols>
    <col min="1" max="1" width="9.28515625" style="1" bestFit="1" customWidth="1"/>
    <col min="2" max="2" width="58.42578125" style="1" customWidth="1"/>
    <col min="3" max="3" width="13.7109375" style="1" customWidth="1"/>
    <col min="4" max="4" width="8" style="1" bestFit="1" customWidth="1"/>
    <col min="5" max="5" width="8.42578125" style="1" bestFit="1" customWidth="1"/>
    <col min="6" max="6" width="14.28515625" style="3" bestFit="1" customWidth="1"/>
    <col min="7" max="7" width="8.5703125" style="1" bestFit="1" customWidth="1"/>
    <col min="8" max="8" width="6.140625" style="1" bestFit="1" customWidth="1"/>
    <col min="9" max="9" width="15.7109375" style="1" bestFit="1" customWidth="1"/>
    <col min="10" max="10" width="9" style="1" bestFit="1" customWidth="1"/>
    <col min="11" max="11" width="7.42578125" style="1" bestFit="1" customWidth="1"/>
    <col min="12" max="12" width="16.140625" style="1" bestFit="1" customWidth="1"/>
    <col min="13" max="16384" width="9.140625" style="1"/>
  </cols>
  <sheetData>
    <row r="2" spans="1:12" x14ac:dyDescent="0.2">
      <c r="A2" s="101" t="s">
        <v>9</v>
      </c>
      <c r="B2" s="101"/>
      <c r="C2" s="101"/>
      <c r="D2" s="101"/>
      <c r="E2" s="101"/>
      <c r="F2" s="101"/>
      <c r="G2" s="101"/>
      <c r="H2" s="101"/>
      <c r="I2" s="101"/>
    </row>
    <row r="3" spans="1:12" x14ac:dyDescent="0.2">
      <c r="A3" s="2"/>
      <c r="B3" s="2"/>
      <c r="C3" s="2"/>
      <c r="D3" s="2"/>
    </row>
    <row r="4" spans="1:12" x14ac:dyDescent="0.2">
      <c r="A4" s="2"/>
      <c r="B4" s="102" t="s">
        <v>10</v>
      </c>
      <c r="C4" s="102"/>
      <c r="D4" s="102"/>
      <c r="E4" s="102"/>
      <c r="F4" s="102"/>
      <c r="G4" s="102"/>
      <c r="H4" s="102"/>
      <c r="I4" s="102"/>
    </row>
    <row r="6" spans="1:12" x14ac:dyDescent="0.2">
      <c r="A6" s="103" t="s">
        <v>15</v>
      </c>
      <c r="B6" s="103"/>
      <c r="C6" s="4"/>
      <c r="D6" s="4"/>
      <c r="E6" s="5"/>
    </row>
    <row r="7" spans="1:12" x14ac:dyDescent="0.2">
      <c r="A7" s="76"/>
      <c r="B7" s="77"/>
      <c r="C7" s="78"/>
      <c r="D7" s="78"/>
      <c r="E7" s="78"/>
      <c r="F7" s="79"/>
      <c r="G7" s="99" t="s">
        <v>13</v>
      </c>
      <c r="H7" s="99"/>
      <c r="I7" s="99"/>
      <c r="J7" s="99" t="s">
        <v>14</v>
      </c>
      <c r="K7" s="99"/>
      <c r="L7" s="99"/>
    </row>
    <row r="8" spans="1:12" x14ac:dyDescent="0.2">
      <c r="A8" s="80" t="s">
        <v>0</v>
      </c>
      <c r="B8" s="80" t="s">
        <v>1</v>
      </c>
      <c r="C8" s="81" t="s">
        <v>4</v>
      </c>
      <c r="D8" s="81" t="s">
        <v>12</v>
      </c>
      <c r="E8" s="81" t="s">
        <v>18</v>
      </c>
      <c r="F8" s="82" t="s">
        <v>19</v>
      </c>
      <c r="G8" s="83" t="s">
        <v>83</v>
      </c>
      <c r="H8" s="84" t="s">
        <v>8</v>
      </c>
      <c r="I8" s="83" t="s">
        <v>19</v>
      </c>
      <c r="J8" s="83" t="s">
        <v>83</v>
      </c>
      <c r="K8" s="84" t="s">
        <v>8</v>
      </c>
      <c r="L8" s="83" t="s">
        <v>11</v>
      </c>
    </row>
    <row r="9" spans="1:12" ht="195" x14ac:dyDescent="0.2">
      <c r="A9" s="6">
        <v>1</v>
      </c>
      <c r="B9" s="7" t="s">
        <v>3</v>
      </c>
      <c r="C9" s="8">
        <v>450</v>
      </c>
      <c r="D9" s="8" t="s">
        <v>44</v>
      </c>
      <c r="E9" s="9">
        <v>6536</v>
      </c>
      <c r="F9" s="10">
        <f>C9*E9</f>
        <v>2941200</v>
      </c>
      <c r="G9" s="8">
        <v>285</v>
      </c>
      <c r="H9" s="11">
        <v>0.7</v>
      </c>
      <c r="I9" s="10">
        <f>(G9*E9)*H9</f>
        <v>1303932</v>
      </c>
      <c r="J9" s="9">
        <f>'Measurement Sheet'!H7</f>
        <v>282.56000000000006</v>
      </c>
      <c r="K9" s="11">
        <v>1</v>
      </c>
      <c r="L9" s="10">
        <f>K9*J9*E9</f>
        <v>1846812.1600000004</v>
      </c>
    </row>
    <row r="10" spans="1:12" ht="180" x14ac:dyDescent="0.2">
      <c r="A10" s="6">
        <v>2</v>
      </c>
      <c r="B10" s="12" t="s">
        <v>5</v>
      </c>
      <c r="C10" s="8">
        <v>30</v>
      </c>
      <c r="D10" s="8" t="s">
        <v>44</v>
      </c>
      <c r="E10" s="9">
        <v>5649</v>
      </c>
      <c r="F10" s="10">
        <f>C10*E10</f>
        <v>169470</v>
      </c>
      <c r="G10" s="8"/>
      <c r="H10" s="11"/>
      <c r="I10" s="8"/>
      <c r="J10" s="9"/>
      <c r="K10" s="9"/>
      <c r="L10" s="10"/>
    </row>
    <row r="11" spans="1:12" ht="120" x14ac:dyDescent="0.2">
      <c r="A11" s="13">
        <v>3</v>
      </c>
      <c r="B11" s="14" t="s">
        <v>6</v>
      </c>
      <c r="C11" s="15">
        <v>270</v>
      </c>
      <c r="D11" s="8" t="s">
        <v>44</v>
      </c>
      <c r="E11" s="16">
        <v>3201</v>
      </c>
      <c r="F11" s="17">
        <f>C11*E11</f>
        <v>864270</v>
      </c>
      <c r="G11" s="8">
        <v>270</v>
      </c>
      <c r="H11" s="11">
        <v>0.4</v>
      </c>
      <c r="I11" s="10">
        <f>(G11*E11)*H11</f>
        <v>345708</v>
      </c>
      <c r="J11" s="87">
        <f>'Measurement Sheet'!H13</f>
        <v>240.57499999999999</v>
      </c>
      <c r="K11" s="11">
        <v>1</v>
      </c>
      <c r="L11" s="10">
        <f>K11*J11*E11</f>
        <v>770080.57499999995</v>
      </c>
    </row>
    <row r="12" spans="1:12" x14ac:dyDescent="0.2">
      <c r="A12" s="28">
        <v>4</v>
      </c>
      <c r="B12" s="29" t="s">
        <v>45</v>
      </c>
      <c r="C12" s="30"/>
      <c r="D12" s="31"/>
      <c r="E12" s="32"/>
      <c r="F12" s="17"/>
      <c r="G12" s="8"/>
      <c r="H12" s="11"/>
      <c r="I12" s="10">
        <v>250000</v>
      </c>
      <c r="J12" s="9"/>
      <c r="K12" s="11"/>
      <c r="L12" s="10">
        <f>'NT ITEMS'!F20</f>
        <v>624549.50484764553</v>
      </c>
    </row>
    <row r="13" spans="1:12" x14ac:dyDescent="0.2">
      <c r="A13" s="104" t="s">
        <v>7</v>
      </c>
      <c r="B13" s="105"/>
      <c r="C13" s="105"/>
      <c r="D13" s="105"/>
      <c r="E13" s="106"/>
      <c r="F13" s="18">
        <f>SUM(F9:F11)</f>
        <v>3974940</v>
      </c>
      <c r="G13" s="19"/>
      <c r="H13" s="20"/>
      <c r="I13" s="21">
        <f>SUM(I9:I12)</f>
        <v>1899640</v>
      </c>
      <c r="J13" s="22"/>
      <c r="K13" s="22"/>
      <c r="L13" s="23">
        <f>SUM(L9:L12)</f>
        <v>3241442.2398476461</v>
      </c>
    </row>
    <row r="14" spans="1:12" ht="15.95" customHeight="1" x14ac:dyDescent="0.2">
      <c r="A14" s="107"/>
      <c r="B14" s="108"/>
      <c r="C14" s="108"/>
      <c r="D14" s="108"/>
      <c r="E14" s="108"/>
      <c r="F14" s="109"/>
      <c r="G14" s="24"/>
      <c r="H14" s="24"/>
      <c r="I14" s="24"/>
      <c r="J14" s="24"/>
      <c r="K14" s="24"/>
      <c r="L14" s="24"/>
    </row>
    <row r="15" spans="1:12" ht="16.5" customHeight="1" x14ac:dyDescent="0.2">
      <c r="A15" s="100"/>
      <c r="B15" s="100"/>
    </row>
    <row r="16" spans="1:12" ht="15" customHeight="1" x14ac:dyDescent="0.2">
      <c r="A16" s="25"/>
    </row>
    <row r="17" spans="1:6" s="26" customFormat="1" ht="19.5" customHeight="1" x14ac:dyDescent="0.2">
      <c r="A17" s="1"/>
      <c r="B17" s="1"/>
      <c r="F17" s="27"/>
    </row>
  </sheetData>
  <mergeCells count="8">
    <mergeCell ref="J7:L7"/>
    <mergeCell ref="A15:B15"/>
    <mergeCell ref="A2:I2"/>
    <mergeCell ref="B4:I4"/>
    <mergeCell ref="A6:B6"/>
    <mergeCell ref="G7:I7"/>
    <mergeCell ref="A13:E13"/>
    <mergeCell ref="A14:F14"/>
  </mergeCells>
  <pageMargins left="0.7" right="0.7" top="0.75" bottom="0.75" header="0.3" footer="0.3"/>
  <pageSetup paperSize="9" scale="56"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10" workbookViewId="0">
      <selection activeCell="G20" sqref="G20"/>
    </sheetView>
  </sheetViews>
  <sheetFormatPr defaultRowHeight="14.25" x14ac:dyDescent="0.2"/>
  <cols>
    <col min="1" max="1" width="7.85546875" style="34" bestFit="1" customWidth="1"/>
    <col min="2" max="2" width="61.140625" style="34" customWidth="1"/>
    <col min="3" max="3" width="5.42578125" style="34" bestFit="1" customWidth="1"/>
    <col min="4" max="4" width="6.7109375" style="34" customWidth="1"/>
    <col min="5" max="5" width="8.42578125" style="34" bestFit="1" customWidth="1"/>
    <col min="6" max="6" width="15.42578125" style="50" bestFit="1" customWidth="1"/>
    <col min="7" max="7" width="32.5703125" style="34" customWidth="1"/>
    <col min="8" max="16384" width="9.140625" style="34"/>
  </cols>
  <sheetData>
    <row r="1" spans="1:7" x14ac:dyDescent="0.2">
      <c r="A1" s="110" t="s">
        <v>36</v>
      </c>
      <c r="B1" s="110"/>
      <c r="C1" s="110"/>
      <c r="D1" s="110"/>
      <c r="E1" s="110"/>
      <c r="F1" s="110"/>
      <c r="G1" s="46"/>
    </row>
    <row r="2" spans="1:7" x14ac:dyDescent="0.2">
      <c r="A2" s="43" t="s">
        <v>16</v>
      </c>
      <c r="B2" s="43" t="s">
        <v>2</v>
      </c>
      <c r="C2" s="43" t="s">
        <v>17</v>
      </c>
      <c r="D2" s="43" t="s">
        <v>18</v>
      </c>
      <c r="E2" s="43" t="s">
        <v>4</v>
      </c>
      <c r="F2" s="47" t="s">
        <v>19</v>
      </c>
      <c r="G2" s="43" t="s">
        <v>46</v>
      </c>
    </row>
    <row r="3" spans="1:7" ht="28.5" x14ac:dyDescent="0.2">
      <c r="A3" s="43">
        <v>1</v>
      </c>
      <c r="B3" s="44" t="s">
        <v>53</v>
      </c>
      <c r="C3" s="43" t="s">
        <v>54</v>
      </c>
      <c r="D3" s="43">
        <v>300</v>
      </c>
      <c r="E3" s="43">
        <v>93</v>
      </c>
      <c r="F3" s="47">
        <f>E3*D3</f>
        <v>27900</v>
      </c>
      <c r="G3" s="51" t="s">
        <v>67</v>
      </c>
    </row>
    <row r="4" spans="1:7" x14ac:dyDescent="0.2">
      <c r="A4" s="43">
        <v>2</v>
      </c>
      <c r="B4" s="45" t="s">
        <v>55</v>
      </c>
      <c r="C4" s="43" t="s">
        <v>54</v>
      </c>
      <c r="D4" s="43">
        <v>300</v>
      </c>
      <c r="E4" s="43">
        <v>43</v>
      </c>
      <c r="F4" s="47">
        <f t="shared" ref="F4:F12" si="0">E4*D4</f>
        <v>12900</v>
      </c>
      <c r="G4" s="43" t="s">
        <v>68</v>
      </c>
    </row>
    <row r="5" spans="1:7" x14ac:dyDescent="0.2">
      <c r="A5" s="43">
        <v>3</v>
      </c>
      <c r="B5" s="45" t="s">
        <v>56</v>
      </c>
      <c r="C5" s="43" t="s">
        <v>54</v>
      </c>
      <c r="D5" s="43">
        <v>80</v>
      </c>
      <c r="E5" s="43">
        <v>188</v>
      </c>
      <c r="F5" s="47">
        <f t="shared" si="0"/>
        <v>15040</v>
      </c>
      <c r="G5" s="43"/>
    </row>
    <row r="6" spans="1:7" x14ac:dyDescent="0.2">
      <c r="A6" s="43">
        <v>4</v>
      </c>
      <c r="B6" s="45" t="s">
        <v>57</v>
      </c>
      <c r="C6" s="43" t="s">
        <v>54</v>
      </c>
      <c r="D6" s="43">
        <v>25</v>
      </c>
      <c r="E6" s="43">
        <v>162</v>
      </c>
      <c r="F6" s="47">
        <f t="shared" si="0"/>
        <v>4050</v>
      </c>
      <c r="G6" s="43"/>
    </row>
    <row r="7" spans="1:7" x14ac:dyDescent="0.2">
      <c r="A7" s="43">
        <v>5</v>
      </c>
      <c r="B7" s="45" t="s">
        <v>58</v>
      </c>
      <c r="C7" s="43" t="s">
        <v>54</v>
      </c>
      <c r="D7" s="43">
        <v>425</v>
      </c>
      <c r="E7" s="43">
        <v>200</v>
      </c>
      <c r="F7" s="47">
        <f t="shared" si="0"/>
        <v>85000</v>
      </c>
      <c r="G7" s="43"/>
    </row>
    <row r="8" spans="1:7" x14ac:dyDescent="0.2">
      <c r="A8" s="43">
        <v>6</v>
      </c>
      <c r="B8" s="45" t="s">
        <v>59</v>
      </c>
      <c r="C8" s="43" t="s">
        <v>54</v>
      </c>
      <c r="D8" s="43">
        <v>425</v>
      </c>
      <c r="E8" s="43">
        <v>95</v>
      </c>
      <c r="F8" s="47">
        <f t="shared" si="0"/>
        <v>40375</v>
      </c>
      <c r="G8" s="43"/>
    </row>
    <row r="9" spans="1:7" ht="28.5" x14ac:dyDescent="0.2">
      <c r="A9" s="43">
        <v>7</v>
      </c>
      <c r="B9" s="45" t="s">
        <v>60</v>
      </c>
      <c r="C9" s="43" t="s">
        <v>54</v>
      </c>
      <c r="D9" s="43">
        <v>425</v>
      </c>
      <c r="E9" s="43">
        <v>70</v>
      </c>
      <c r="F9" s="47">
        <f t="shared" si="0"/>
        <v>29750</v>
      </c>
      <c r="G9" s="51" t="s">
        <v>69</v>
      </c>
    </row>
    <row r="10" spans="1:7" x14ac:dyDescent="0.2">
      <c r="A10" s="43">
        <v>8</v>
      </c>
      <c r="B10" s="45" t="s">
        <v>61</v>
      </c>
      <c r="C10" s="43" t="s">
        <v>54</v>
      </c>
      <c r="D10" s="43">
        <v>250</v>
      </c>
      <c r="E10" s="43">
        <v>39</v>
      </c>
      <c r="F10" s="47">
        <f t="shared" si="0"/>
        <v>9750</v>
      </c>
      <c r="G10" s="43"/>
    </row>
    <row r="11" spans="1:7" x14ac:dyDescent="0.2">
      <c r="A11" s="43">
        <v>9</v>
      </c>
      <c r="B11" s="45" t="s">
        <v>62</v>
      </c>
      <c r="C11" s="43" t="s">
        <v>54</v>
      </c>
      <c r="D11" s="43">
        <v>375</v>
      </c>
      <c r="E11" s="43">
        <v>86</v>
      </c>
      <c r="F11" s="47">
        <f t="shared" si="0"/>
        <v>32250</v>
      </c>
      <c r="G11" s="43"/>
    </row>
    <row r="12" spans="1:7" x14ac:dyDescent="0.2">
      <c r="A12" s="43">
        <v>10</v>
      </c>
      <c r="B12" s="45" t="s">
        <v>63</v>
      </c>
      <c r="C12" s="43" t="s">
        <v>54</v>
      </c>
      <c r="D12" s="43">
        <v>300</v>
      </c>
      <c r="E12" s="43">
        <v>31</v>
      </c>
      <c r="F12" s="47">
        <f t="shared" si="0"/>
        <v>9300</v>
      </c>
      <c r="G12" s="43"/>
    </row>
    <row r="13" spans="1:7" ht="28.5" x14ac:dyDescent="0.2">
      <c r="A13" s="43">
        <v>11</v>
      </c>
      <c r="B13" s="35" t="s">
        <v>30</v>
      </c>
      <c r="C13" s="36" t="s">
        <v>20</v>
      </c>
      <c r="D13" s="36">
        <v>150</v>
      </c>
      <c r="E13" s="37">
        <f>'Measurement Sheet'!H19</f>
        <v>121.19113573407202</v>
      </c>
      <c r="F13" s="48">
        <f>E13*D13</f>
        <v>18178.670360110802</v>
      </c>
      <c r="G13" s="40" t="s">
        <v>47</v>
      </c>
    </row>
    <row r="14" spans="1:7" ht="28.5" x14ac:dyDescent="0.2">
      <c r="A14" s="43">
        <v>12</v>
      </c>
      <c r="B14" s="38" t="s">
        <v>31</v>
      </c>
      <c r="C14" s="36" t="s">
        <v>20</v>
      </c>
      <c r="D14" s="36">
        <v>200</v>
      </c>
      <c r="E14" s="37">
        <f>'Measurement Sheet'!H20</f>
        <v>45.987707756232687</v>
      </c>
      <c r="F14" s="48">
        <f t="shared" ref="F14:F19" si="1">E14*D14</f>
        <v>9197.541551246537</v>
      </c>
      <c r="G14" s="40" t="s">
        <v>48</v>
      </c>
    </row>
    <row r="15" spans="1:7" ht="28.5" x14ac:dyDescent="0.2">
      <c r="A15" s="43">
        <v>13</v>
      </c>
      <c r="B15" s="35" t="s">
        <v>39</v>
      </c>
      <c r="C15" s="36" t="s">
        <v>20</v>
      </c>
      <c r="D15" s="36">
        <v>400</v>
      </c>
      <c r="E15" s="37">
        <f>'Measurement Sheet'!H21</f>
        <v>95.048476454293635</v>
      </c>
      <c r="F15" s="48">
        <f t="shared" si="1"/>
        <v>38019.390581717453</v>
      </c>
      <c r="G15" s="41" t="s">
        <v>49</v>
      </c>
    </row>
    <row r="16" spans="1:7" ht="42.75" x14ac:dyDescent="0.2">
      <c r="A16" s="43">
        <v>14</v>
      </c>
      <c r="B16" s="39" t="s">
        <v>40</v>
      </c>
      <c r="C16" s="36" t="s">
        <v>20</v>
      </c>
      <c r="D16" s="36">
        <v>600</v>
      </c>
      <c r="E16" s="37">
        <f>'Measurement Sheet'!H22</f>
        <v>79.20706371191136</v>
      </c>
      <c r="F16" s="48">
        <f t="shared" si="1"/>
        <v>47524.238227146816</v>
      </c>
      <c r="G16" s="41" t="s">
        <v>50</v>
      </c>
    </row>
    <row r="17" spans="1:7" ht="28.5" x14ac:dyDescent="0.2">
      <c r="A17" s="43">
        <v>15</v>
      </c>
      <c r="B17" s="40" t="s">
        <v>32</v>
      </c>
      <c r="C17" s="36" t="s">
        <v>20</v>
      </c>
      <c r="D17" s="36">
        <v>350</v>
      </c>
      <c r="E17" s="37">
        <f>'Measurement Sheet'!H23</f>
        <v>79.20706371191136</v>
      </c>
      <c r="F17" s="48">
        <f t="shared" si="1"/>
        <v>27722.472299168978</v>
      </c>
      <c r="G17" s="41" t="s">
        <v>51</v>
      </c>
    </row>
    <row r="18" spans="1:7" ht="28.5" x14ac:dyDescent="0.2">
      <c r="A18" s="43">
        <v>16</v>
      </c>
      <c r="B18" s="40" t="s">
        <v>41</v>
      </c>
      <c r="C18" s="36" t="s">
        <v>20</v>
      </c>
      <c r="D18" s="36">
        <v>325</v>
      </c>
      <c r="E18" s="37">
        <f>'Measurement Sheet'!H24</f>
        <v>222.03947368421052</v>
      </c>
      <c r="F18" s="48">
        <f t="shared" si="1"/>
        <v>72162.828947368413</v>
      </c>
      <c r="G18" s="40" t="s">
        <v>52</v>
      </c>
    </row>
    <row r="19" spans="1:7" ht="16.899999999999999" customHeight="1" x14ac:dyDescent="0.2">
      <c r="A19" s="43">
        <v>17</v>
      </c>
      <c r="B19" s="41" t="s">
        <v>38</v>
      </c>
      <c r="C19" s="36" t="s">
        <v>20</v>
      </c>
      <c r="D19" s="36">
        <v>42</v>
      </c>
      <c r="E19" s="54">
        <f>'Measurement Sheet'!H25</f>
        <v>3462.6038781163434</v>
      </c>
      <c r="F19" s="48">
        <f t="shared" si="1"/>
        <v>145429.36288088642</v>
      </c>
      <c r="G19" s="41" t="s">
        <v>86</v>
      </c>
    </row>
    <row r="20" spans="1:7" x14ac:dyDescent="0.2">
      <c r="A20" s="36"/>
      <c r="B20" s="42" t="s">
        <v>21</v>
      </c>
      <c r="C20" s="36"/>
      <c r="D20" s="36"/>
      <c r="E20" s="36"/>
      <c r="F20" s="49">
        <f>SUM(F3:F19)</f>
        <v>624549.50484764553</v>
      </c>
      <c r="G20" s="41"/>
    </row>
    <row r="21" spans="1:7" x14ac:dyDescent="0.2">
      <c r="G21" s="46"/>
    </row>
  </sheetData>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25"/>
  <sheetViews>
    <sheetView zoomScale="98" workbookViewId="0">
      <selection activeCell="H16" sqref="H16"/>
    </sheetView>
  </sheetViews>
  <sheetFormatPr defaultRowHeight="14.25" x14ac:dyDescent="0.2"/>
  <cols>
    <col min="1" max="1" width="8.42578125" style="34" bestFit="1" customWidth="1"/>
    <col min="2" max="2" width="58.85546875" style="34" customWidth="1"/>
    <col min="3" max="3" width="5.28515625" style="34" bestFit="1" customWidth="1"/>
    <col min="4" max="4" width="3.7109375" style="34" bestFit="1" customWidth="1"/>
    <col min="5" max="5" width="7.7109375" style="34" bestFit="1" customWidth="1"/>
    <col min="6" max="6" width="9.140625" style="34"/>
    <col min="7" max="7" width="7.28515625" style="34" bestFit="1" customWidth="1"/>
    <col min="8" max="8" width="12.7109375" style="34" bestFit="1" customWidth="1"/>
    <col min="9" max="9" width="9.28515625" style="34" bestFit="1" customWidth="1"/>
    <col min="10" max="16384" width="9.140625" style="34"/>
  </cols>
  <sheetData>
    <row r="3" spans="1:9" ht="28.5" x14ac:dyDescent="0.2">
      <c r="A3" s="64" t="s">
        <v>22</v>
      </c>
      <c r="B3" s="65" t="s">
        <v>33</v>
      </c>
      <c r="C3" s="65" t="s">
        <v>23</v>
      </c>
      <c r="D3" s="65" t="s">
        <v>24</v>
      </c>
      <c r="E3" s="65" t="s">
        <v>25</v>
      </c>
      <c r="F3" s="65" t="s">
        <v>26</v>
      </c>
      <c r="G3" s="65" t="s">
        <v>27</v>
      </c>
      <c r="H3" s="65" t="s">
        <v>28</v>
      </c>
      <c r="I3" s="65" t="s">
        <v>29</v>
      </c>
    </row>
    <row r="4" spans="1:9" x14ac:dyDescent="0.2">
      <c r="A4" s="64">
        <v>1</v>
      </c>
      <c r="B4" s="65" t="s">
        <v>74</v>
      </c>
      <c r="C4" s="65"/>
      <c r="D4" s="65"/>
      <c r="E4" s="65"/>
      <c r="F4" s="65"/>
      <c r="G4" s="65"/>
      <c r="H4" s="65"/>
      <c r="I4" s="65"/>
    </row>
    <row r="5" spans="1:9" x14ac:dyDescent="0.2">
      <c r="A5" s="64"/>
      <c r="B5" s="65" t="s">
        <v>70</v>
      </c>
      <c r="C5" s="65"/>
      <c r="D5" s="65"/>
      <c r="E5" s="65">
        <v>42.6</v>
      </c>
      <c r="F5" s="65"/>
      <c r="G5" s="65">
        <v>3.2</v>
      </c>
      <c r="H5" s="65">
        <f>E5*G5</f>
        <v>136.32000000000002</v>
      </c>
      <c r="I5" s="65"/>
    </row>
    <row r="6" spans="1:9" x14ac:dyDescent="0.2">
      <c r="A6" s="64"/>
      <c r="B6" s="65" t="s">
        <v>71</v>
      </c>
      <c r="C6" s="65"/>
      <c r="D6" s="65"/>
      <c r="E6" s="65">
        <v>45.7</v>
      </c>
      <c r="F6" s="65"/>
      <c r="G6" s="65">
        <v>3.2</v>
      </c>
      <c r="H6" s="65">
        <f>E6*G6</f>
        <v>146.24</v>
      </c>
      <c r="I6" s="65"/>
    </row>
    <row r="7" spans="1:9" x14ac:dyDescent="0.2">
      <c r="A7" s="64"/>
      <c r="B7" s="65" t="s">
        <v>72</v>
      </c>
      <c r="C7" s="65"/>
      <c r="D7" s="65"/>
      <c r="E7" s="65"/>
      <c r="F7" s="65"/>
      <c r="G7" s="65"/>
      <c r="H7" s="65">
        <f>SUM(H5:H6)</f>
        <v>282.56000000000006</v>
      </c>
      <c r="I7" s="65" t="s">
        <v>73</v>
      </c>
    </row>
    <row r="8" spans="1:9" x14ac:dyDescent="0.2">
      <c r="A8" s="64">
        <v>3</v>
      </c>
      <c r="B8" s="66" t="s">
        <v>75</v>
      </c>
      <c r="C8" s="65"/>
      <c r="D8" s="65"/>
      <c r="E8" s="65"/>
      <c r="F8" s="65"/>
      <c r="G8" s="65"/>
      <c r="H8" s="65"/>
      <c r="I8" s="65"/>
    </row>
    <row r="9" spans="1:9" ht="15" x14ac:dyDescent="0.2">
      <c r="A9" s="64"/>
      <c r="B9" s="88" t="s">
        <v>87</v>
      </c>
      <c r="D9" s="88"/>
      <c r="E9" s="88">
        <v>27</v>
      </c>
      <c r="F9" s="65"/>
      <c r="G9" s="88">
        <v>3</v>
      </c>
      <c r="H9" s="65">
        <f>E9*G9</f>
        <v>81</v>
      </c>
      <c r="I9" s="65"/>
    </row>
    <row r="10" spans="1:9" ht="15" x14ac:dyDescent="0.2">
      <c r="A10" s="64"/>
      <c r="B10" s="88"/>
      <c r="D10" s="88"/>
      <c r="E10" s="88">
        <v>18.7</v>
      </c>
      <c r="F10" s="65"/>
      <c r="G10" s="88">
        <v>2.4500000000000002</v>
      </c>
      <c r="H10" s="65">
        <f t="shared" ref="H10:H12" si="0">E10*G10</f>
        <v>45.815000000000005</v>
      </c>
      <c r="I10" s="65"/>
    </row>
    <row r="11" spans="1:9" ht="15" x14ac:dyDescent="0.2">
      <c r="A11" s="64"/>
      <c r="B11" s="88" t="s">
        <v>88</v>
      </c>
      <c r="D11" s="88"/>
      <c r="E11" s="88">
        <v>21</v>
      </c>
      <c r="F11" s="65"/>
      <c r="G11" s="88">
        <v>3</v>
      </c>
      <c r="H11" s="65">
        <f t="shared" si="0"/>
        <v>63</v>
      </c>
      <c r="I11" s="65"/>
    </row>
    <row r="12" spans="1:9" ht="15" x14ac:dyDescent="0.2">
      <c r="A12" s="64"/>
      <c r="B12" s="88"/>
      <c r="D12" s="88"/>
      <c r="E12" s="88">
        <v>21.6</v>
      </c>
      <c r="F12" s="65"/>
      <c r="G12" s="88">
        <v>2.35</v>
      </c>
      <c r="H12" s="65">
        <f t="shared" si="0"/>
        <v>50.760000000000005</v>
      </c>
      <c r="I12" s="65"/>
    </row>
    <row r="13" spans="1:9" ht="15" x14ac:dyDescent="0.2">
      <c r="A13" s="64"/>
      <c r="B13" s="88"/>
      <c r="C13" s="88"/>
      <c r="D13" s="88"/>
      <c r="E13" s="88"/>
      <c r="F13" s="65"/>
      <c r="G13" s="65"/>
      <c r="H13" s="65">
        <f>SUM(H9:H12)</f>
        <v>240.57499999999999</v>
      </c>
      <c r="I13" s="65" t="s">
        <v>89</v>
      </c>
    </row>
    <row r="14" spans="1:9" x14ac:dyDescent="0.2">
      <c r="A14" s="64"/>
      <c r="B14" s="65"/>
      <c r="C14" s="65"/>
      <c r="D14" s="65"/>
      <c r="E14" s="65"/>
      <c r="F14" s="65"/>
      <c r="G14" s="65"/>
      <c r="H14" s="65"/>
      <c r="I14" s="65"/>
    </row>
    <row r="15" spans="1:9" x14ac:dyDescent="0.2">
      <c r="A15" s="64"/>
      <c r="B15" s="65"/>
      <c r="C15" s="65"/>
      <c r="D15" s="65"/>
      <c r="E15" s="65"/>
      <c r="F15" s="65"/>
      <c r="G15" s="65"/>
      <c r="H15" s="65"/>
      <c r="I15" s="65"/>
    </row>
    <row r="16" spans="1:9" ht="17.25" customHeight="1" x14ac:dyDescent="0.2">
      <c r="A16" s="64"/>
      <c r="B16" s="65"/>
      <c r="C16" s="65"/>
      <c r="D16" s="65"/>
      <c r="E16" s="65"/>
      <c r="F16" s="65"/>
      <c r="G16" s="65"/>
      <c r="H16" s="65"/>
      <c r="I16" s="65"/>
    </row>
    <row r="17" spans="1:9" x14ac:dyDescent="0.2">
      <c r="A17" s="64"/>
      <c r="B17" s="65" t="s">
        <v>76</v>
      </c>
      <c r="C17" s="65"/>
      <c r="D17" s="65"/>
      <c r="E17" s="65"/>
      <c r="F17" s="65"/>
      <c r="G17" s="65"/>
      <c r="H17" s="65"/>
      <c r="I17" s="65"/>
    </row>
    <row r="18" spans="1:9" x14ac:dyDescent="0.2">
      <c r="A18" s="64"/>
      <c r="B18" s="65"/>
      <c r="C18" s="65"/>
      <c r="D18" s="65"/>
      <c r="E18" s="65"/>
      <c r="F18" s="65"/>
      <c r="G18" s="65"/>
      <c r="H18" s="65"/>
      <c r="I18" s="65"/>
    </row>
    <row r="19" spans="1:9" ht="28.5" x14ac:dyDescent="0.2">
      <c r="A19" s="52">
        <v>11</v>
      </c>
      <c r="B19" s="67" t="s">
        <v>30</v>
      </c>
      <c r="C19" s="52" t="s">
        <v>20</v>
      </c>
      <c r="D19" s="52">
        <v>1</v>
      </c>
      <c r="E19" s="52">
        <v>10000</v>
      </c>
      <c r="F19" s="52"/>
      <c r="G19" s="52">
        <v>1120</v>
      </c>
      <c r="H19" s="68">
        <f>PRODUCT(D19:G19)/(304*304)</f>
        <v>121.19113573407202</v>
      </c>
      <c r="I19" s="52"/>
    </row>
    <row r="20" spans="1:9" x14ac:dyDescent="0.2">
      <c r="A20" s="52">
        <v>12</v>
      </c>
      <c r="B20" s="53" t="s">
        <v>31</v>
      </c>
      <c r="C20" s="52" t="s">
        <v>20</v>
      </c>
      <c r="D20" s="52">
        <v>1</v>
      </c>
      <c r="E20" s="52">
        <v>1700</v>
      </c>
      <c r="F20" s="52"/>
      <c r="G20" s="52">
        <v>2500</v>
      </c>
      <c r="H20" s="68">
        <f t="shared" ref="H20:H25" si="1">PRODUCT(D20:G20)/(304*304)</f>
        <v>45.987707756232687</v>
      </c>
      <c r="I20" s="52"/>
    </row>
    <row r="21" spans="1:9" ht="28.5" x14ac:dyDescent="0.2">
      <c r="A21" s="52">
        <v>13</v>
      </c>
      <c r="B21" s="67" t="s">
        <v>35</v>
      </c>
      <c r="C21" s="52" t="s">
        <v>20</v>
      </c>
      <c r="D21" s="52">
        <v>1</v>
      </c>
      <c r="E21" s="52">
        <v>3600</v>
      </c>
      <c r="F21" s="52"/>
      <c r="G21" s="52">
        <v>2440</v>
      </c>
      <c r="H21" s="68">
        <f t="shared" si="1"/>
        <v>95.048476454293635</v>
      </c>
      <c r="I21" s="52"/>
    </row>
    <row r="22" spans="1:9" ht="42.75" x14ac:dyDescent="0.2">
      <c r="A22" s="52">
        <v>14</v>
      </c>
      <c r="B22" s="69" t="s">
        <v>34</v>
      </c>
      <c r="C22" s="52" t="s">
        <v>20</v>
      </c>
      <c r="D22" s="52">
        <v>1</v>
      </c>
      <c r="E22" s="52">
        <v>2440</v>
      </c>
      <c r="F22" s="52"/>
      <c r="G22" s="52">
        <v>3000</v>
      </c>
      <c r="H22" s="68">
        <f t="shared" si="1"/>
        <v>79.20706371191136</v>
      </c>
      <c r="I22" s="52"/>
    </row>
    <row r="23" spans="1:9" ht="28.5" x14ac:dyDescent="0.2">
      <c r="A23" s="52">
        <v>15</v>
      </c>
      <c r="B23" s="69" t="s">
        <v>32</v>
      </c>
      <c r="C23" s="52" t="s">
        <v>20</v>
      </c>
      <c r="D23" s="52">
        <v>1</v>
      </c>
      <c r="E23" s="52">
        <v>3000</v>
      </c>
      <c r="F23" s="52"/>
      <c r="G23" s="52">
        <v>2440</v>
      </c>
      <c r="H23" s="68">
        <f t="shared" si="1"/>
        <v>79.20706371191136</v>
      </c>
      <c r="I23" s="52"/>
    </row>
    <row r="24" spans="1:9" ht="28.5" x14ac:dyDescent="0.2">
      <c r="A24" s="52">
        <v>16</v>
      </c>
      <c r="B24" s="67" t="s">
        <v>37</v>
      </c>
      <c r="C24" s="52" t="s">
        <v>20</v>
      </c>
      <c r="D24" s="52">
        <v>1</v>
      </c>
      <c r="E24" s="52">
        <f>2400*9</f>
        <v>21600</v>
      </c>
      <c r="F24" s="52"/>
      <c r="G24" s="52">
        <v>950</v>
      </c>
      <c r="H24" s="68">
        <f t="shared" si="1"/>
        <v>222.03947368421052</v>
      </c>
      <c r="I24" s="52"/>
    </row>
    <row r="25" spans="1:9" x14ac:dyDescent="0.2">
      <c r="A25" s="52">
        <v>17</v>
      </c>
      <c r="B25" s="46" t="s">
        <v>38</v>
      </c>
      <c r="C25" s="52" t="s">
        <v>20</v>
      </c>
      <c r="D25" s="70">
        <v>20</v>
      </c>
      <c r="E25" s="71">
        <v>5000</v>
      </c>
      <c r="F25" s="70"/>
      <c r="G25" s="71">
        <v>3200</v>
      </c>
      <c r="H25" s="68">
        <f t="shared" si="1"/>
        <v>3462.6038781163434</v>
      </c>
      <c r="I25" s="46"/>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A1754-3D66-4213-9C88-D1DA53785C6F}"/>
</file>

<file path=customXml/itemProps2.xml><?xml version="1.0" encoding="utf-8"?>
<ds:datastoreItem xmlns:ds="http://schemas.openxmlformats.org/officeDocument/2006/customXml" ds:itemID="{EE4F103D-5CC5-41A1-81AD-324724DF68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BOQ</vt:lpstr>
      <vt:lpstr>NT ITEMS</vt:lpstr>
      <vt:lpstr>Measurement Sheet</vt:lpstr>
      <vt:lpstr>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Vinayak Bargi</dc:creator>
  <cp:lastModifiedBy>Ranjandas S</cp:lastModifiedBy>
  <cp:lastPrinted>2024-05-07T07:10:32Z</cp:lastPrinted>
  <dcterms:created xsi:type="dcterms:W3CDTF">2022-10-28T09:50:55Z</dcterms:created>
  <dcterms:modified xsi:type="dcterms:W3CDTF">2024-06-12T05:14:14Z</dcterms:modified>
</cp:coreProperties>
</file>