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E:\FDT Acc\DESKTOP 106\TFS\Lucknow Cart Masal &amp; Ceffcino\LKO 2 Cart Mashala Kitchen &amp; Cefeccino\Mashala kitchen\"/>
    </mc:Choice>
  </mc:AlternateContent>
  <xr:revisionPtr revIDLastSave="0" documentId="13_ncr:1_{60485B26-03D9-40C7-91B5-61458E4A29BA}" xr6:coauthVersionLast="36" xr6:coauthVersionMax="47" xr10:uidLastSave="{00000000-0000-0000-0000-000000000000}"/>
  <bookViews>
    <workbookView xWindow="-105" yWindow="-105" windowWidth="23250" windowHeight="12450" xr2:uid="{098194D1-6F9F-4E73-BF40-3766DEE86D59}"/>
  </bookViews>
  <sheets>
    <sheet name="RAB Sheet " sheetId="1" r:id="rId1"/>
    <sheet name="MB Sheet " sheetId="2" r:id="rId2"/>
  </sheets>
  <definedNames>
    <definedName name="_xlnm.Print_Area" localSheetId="1">'MB Sheet '!$A$1:$M$60</definedName>
    <definedName name="_xlnm.Print_Area" localSheetId="0">'RAB Sheet '!$A$1:$N$36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4" i="1" l="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L32" i="1"/>
  <c r="L31" i="1"/>
  <c r="L30" i="1"/>
  <c r="L29" i="1"/>
  <c r="N53" i="2"/>
  <c r="N52" i="2"/>
  <c r="L28" i="1"/>
  <c r="L27" i="1"/>
  <c r="N48" i="2"/>
  <c r="L25" i="1" s="1"/>
  <c r="L26" i="1"/>
  <c r="L24" i="1"/>
  <c r="L23" i="1"/>
  <c r="L22" i="1"/>
  <c r="L21" i="1"/>
  <c r="L20" i="1"/>
  <c r="L19" i="1"/>
  <c r="L18" i="1"/>
  <c r="L17" i="1"/>
  <c r="L16" i="1"/>
  <c r="L15" i="1"/>
  <c r="L13" i="1"/>
  <c r="L14" i="1"/>
  <c r="L12" i="1"/>
  <c r="L11" i="1"/>
  <c r="L10" i="1"/>
  <c r="L9" i="1"/>
  <c r="N15" i="2"/>
  <c r="L8" i="1"/>
  <c r="L7" i="1"/>
  <c r="L6" i="1"/>
  <c r="L5" i="1"/>
  <c r="L4" i="1"/>
  <c r="L3" i="1"/>
  <c r="N55" i="2"/>
  <c r="N54" i="2"/>
  <c r="N31" i="2"/>
  <c r="I20" i="2"/>
  <c r="L20" i="2" s="1"/>
  <c r="N51" i="2"/>
  <c r="N50" i="2"/>
  <c r="N49" i="2"/>
  <c r="N47" i="2"/>
  <c r="N46" i="2"/>
  <c r="N45" i="2"/>
  <c r="N44" i="2"/>
  <c r="N43" i="2"/>
  <c r="N42" i="2"/>
  <c r="N41" i="2"/>
  <c r="N40" i="2"/>
  <c r="N39" i="2"/>
  <c r="N38" i="2"/>
  <c r="M35" i="2"/>
  <c r="L37" i="2"/>
  <c r="L36" i="2"/>
  <c r="N34" i="2"/>
  <c r="M34" i="2"/>
  <c r="L30" i="2"/>
  <c r="L29" i="2"/>
  <c r="M27" i="2" s="1"/>
  <c r="N27" i="2" s="1"/>
  <c r="L28" i="2"/>
  <c r="L26" i="2"/>
  <c r="L25" i="2"/>
  <c r="L23" i="2"/>
  <c r="L22" i="2"/>
  <c r="I23" i="2"/>
  <c r="L19" i="2"/>
  <c r="L18" i="2"/>
  <c r="L17" i="2"/>
  <c r="M15" i="2" s="1"/>
  <c r="L16" i="2"/>
  <c r="M14" i="2"/>
  <c r="N13" i="2"/>
  <c r="N12" i="2"/>
  <c r="N11" i="2"/>
  <c r="M3" i="2"/>
  <c r="M24" i="2" l="1"/>
  <c r="N24" i="2" s="1"/>
  <c r="M21" i="2"/>
  <c r="M32" i="2" l="1"/>
  <c r="M31" i="2" s="1"/>
  <c r="J16" i="2"/>
  <c r="N33" i="1" l="1"/>
  <c r="N34" i="1"/>
  <c r="N21" i="1"/>
  <c r="N22" i="1"/>
  <c r="N23" i="1"/>
  <c r="N24" i="1"/>
  <c r="N25" i="1"/>
  <c r="N26" i="1"/>
  <c r="N27" i="1"/>
  <c r="N28" i="1"/>
  <c r="N29" i="1"/>
  <c r="N30" i="1"/>
  <c r="N31" i="1"/>
  <c r="N32" i="1"/>
  <c r="N20" i="1"/>
  <c r="N19" i="1"/>
  <c r="N18" i="1"/>
  <c r="N17" i="1"/>
  <c r="N16" i="1"/>
  <c r="N15" i="1"/>
  <c r="J37" i="2"/>
  <c r="I37" i="2"/>
  <c r="J36" i="2"/>
  <c r="I36" i="2"/>
  <c r="H35" i="2"/>
  <c r="N13" i="1"/>
  <c r="H31" i="2"/>
  <c r="H27" i="2"/>
  <c r="I26" i="2"/>
  <c r="J25" i="2"/>
  <c r="H24" i="2"/>
  <c r="J23" i="2"/>
  <c r="J22" i="2"/>
  <c r="I22" i="2"/>
  <c r="H21" i="2"/>
  <c r="H15" i="2"/>
  <c r="H14" i="2"/>
  <c r="I13" i="2"/>
  <c r="M13" i="2" s="1"/>
  <c r="N6" i="1" s="1"/>
  <c r="I12" i="2"/>
  <c r="H12" i="2"/>
  <c r="I11" i="2"/>
  <c r="H11" i="2"/>
  <c r="A11" i="2"/>
  <c r="A12" i="2" s="1"/>
  <c r="A13" i="2" s="1"/>
  <c r="A14" i="2" s="1"/>
  <c r="A15" i="2" s="1"/>
  <c r="A21" i="2" s="1"/>
  <c r="A24" i="2" s="1"/>
  <c r="A27" i="2" s="1"/>
  <c r="A31" i="2" s="1"/>
  <c r="A34" i="2" s="1"/>
  <c r="A35" i="2" s="1"/>
  <c r="A38" i="2" s="1"/>
  <c r="A39" i="2" s="1"/>
  <c r="A40" i="2" s="1"/>
  <c r="A41" i="2" s="1"/>
  <c r="A42" i="2" s="1"/>
  <c r="A43" i="2" s="1"/>
  <c r="A44" i="2" s="1"/>
  <c r="A45" i="2" s="1"/>
  <c r="A46" i="2" s="1"/>
  <c r="A47" i="2" s="1"/>
  <c r="A48" i="2" s="1"/>
  <c r="A49" i="2" s="1"/>
  <c r="A50" i="2" s="1"/>
  <c r="A51" i="2" s="1"/>
  <c r="A52" i="2" s="1"/>
  <c r="A53" i="2" s="1"/>
  <c r="A54" i="2" s="1"/>
  <c r="A55" i="2" s="1"/>
  <c r="N3" i="1"/>
  <c r="N7" i="1" l="1"/>
  <c r="N14" i="2"/>
  <c r="N12" i="1"/>
  <c r="M11" i="2"/>
  <c r="N4" i="1" s="1"/>
  <c r="M12" i="2"/>
  <c r="N5" i="1" s="1"/>
  <c r="N10" i="1"/>
  <c r="N14" i="1" l="1"/>
  <c r="N35" i="2"/>
  <c r="N9" i="1"/>
  <c r="N21" i="2"/>
  <c r="N11" i="1"/>
  <c r="N8" i="1"/>
  <c r="M35" i="1" l="1"/>
  <c r="M36" i="1" s="1"/>
  <c r="N35" i="1" l="1"/>
  <c r="J32" i="1"/>
  <c r="J31" i="1"/>
  <c r="J30" i="1"/>
  <c r="J29" i="1"/>
  <c r="J28" i="1"/>
  <c r="J27" i="1"/>
  <c r="J26" i="1"/>
  <c r="J25" i="1"/>
  <c r="J24" i="1"/>
  <c r="J23" i="1"/>
  <c r="J22" i="1"/>
  <c r="J21" i="1"/>
  <c r="J20" i="1"/>
  <c r="J19" i="1"/>
  <c r="J18" i="1"/>
  <c r="J17" i="1"/>
  <c r="J16" i="1"/>
  <c r="J15" i="1"/>
  <c r="H14" i="1"/>
  <c r="J14" i="1" s="1"/>
  <c r="J13" i="1"/>
  <c r="H12" i="1"/>
  <c r="J12" i="1" s="1"/>
  <c r="H11" i="1"/>
  <c r="J11" i="1" s="1"/>
  <c r="J10" i="1"/>
  <c r="H10" i="1"/>
  <c r="H9" i="1"/>
  <c r="J9" i="1" s="1"/>
  <c r="H8" i="1"/>
  <c r="J8" i="1" s="1"/>
  <c r="J7" i="1"/>
  <c r="H7" i="1"/>
  <c r="J6" i="1"/>
  <c r="H5" i="1"/>
  <c r="J5" i="1" s="1"/>
  <c r="J4" i="1"/>
  <c r="H4"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J3" i="1"/>
  <c r="J35" i="1" l="1"/>
</calcChain>
</file>

<file path=xl/sharedStrings.xml><?xml version="1.0" encoding="utf-8"?>
<sst xmlns="http://schemas.openxmlformats.org/spreadsheetml/2006/main" count="313" uniqueCount="151">
  <si>
    <t>Masala Kitchen</t>
  </si>
  <si>
    <t>BOQ for Masala Kitchen Cart : 6x2.550x3 (mtr.)</t>
  </si>
  <si>
    <t>Lucknow</t>
  </si>
  <si>
    <t>Outdoor</t>
  </si>
  <si>
    <t>For PO</t>
  </si>
  <si>
    <t>Remarks</t>
  </si>
  <si>
    <t>S.No</t>
  </si>
  <si>
    <t>Head</t>
  </si>
  <si>
    <t>Description</t>
  </si>
  <si>
    <t>Drawing Ref No.</t>
  </si>
  <si>
    <t>Make</t>
  </si>
  <si>
    <t>Size</t>
  </si>
  <si>
    <t>UOM</t>
  </si>
  <si>
    <t>Qty</t>
  </si>
  <si>
    <t>Rate</t>
  </si>
  <si>
    <t>Amount(INR)</t>
  </si>
  <si>
    <t>MS Work</t>
  </si>
  <si>
    <r>
      <t>Providing  &amp;  fixing  of</t>
    </r>
    <r>
      <rPr>
        <b/>
        <u/>
        <sz val="11"/>
        <rFont val="Calibri Light"/>
        <family val="2"/>
        <scheme val="major"/>
      </rPr>
      <t>  MS  </t>
    </r>
    <r>
      <rPr>
        <sz val="11"/>
        <rFont val="Calibri Light"/>
        <family val="2"/>
        <scheme val="major"/>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</si>
  <si>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t>Jindal/Tata</t>
  </si>
  <si>
    <t>Kgs</t>
  </si>
  <si>
    <t>Base &amp; Flooring</t>
  </si>
  <si>
    <t xml:space="preserve">Providing and fixing of 18mm FR Ply with 1.5mm thick aluminium checker sheet finish mounted over MS pipe 50mm SHS , C/C 600x600mm grid, 4mm thick MS Sheet </t>
  </si>
  <si>
    <t>Century Ply, Tata/ Jindal</t>
  </si>
  <si>
    <t>6000x2550</t>
  </si>
  <si>
    <t>Sqm</t>
  </si>
  <si>
    <t>ACP Work (for Ceiling)</t>
  </si>
  <si>
    <r>
      <t xml:space="preserve">Providing    ,    installing    and    fixing    in    position    FR </t>
    </r>
    <r>
      <rPr>
        <b/>
        <u/>
        <sz val="11"/>
        <rFont val="Calibri Light"/>
        <family val="2"/>
        <scheme val="major"/>
      </rPr>
      <t>Aluminium Composite   Panel   Cladding</t>
    </r>
    <r>
      <rPr>
        <b/>
        <sz val="11"/>
        <rFont val="Calibri Light"/>
        <family val="2"/>
        <scheme val="major"/>
      </rPr>
      <t xml:space="preserve">   </t>
    </r>
    <r>
      <rPr>
        <sz val="11"/>
        <rFont val="Calibri Light"/>
        <family val="2"/>
        <scheme val="major"/>
      </rPr>
      <t xml:space="preserve">for   linear   as   well   as curvilinear portions  of  the  building  ,  for  all  heights  and  all  levels  etc. including: a)   Structural   analysis   &amp;   design   and   preparation   of   shop drawings')      Back      framing      for      panel      as      suited      to      site condition.eg.Alluminium or MS box     sections etc c)  Providing,  fabricating  and  supplying  and  fixing  panels  of aluminium  composite  panel  cladding  in  pan  shape  in metallic colour    of   approved   shades   as    per   specifications    below. The    Contractor    shall    provide    wall    with aluminium     composite     panel     cladding,     having   all     the performance    characteristics    all    complete . (MS Structure cost not included in it)  </t>
    </r>
  </si>
  <si>
    <t xml:space="preserve">Timex Alu decor or equivalent </t>
  </si>
  <si>
    <t>6000x3600</t>
  </si>
  <si>
    <t xml:space="preserve">Shade for Roof </t>
  </si>
  <si>
    <t>Providing &amp; fixing of of 6mm Semi Transparent/opac sheet with MS Framing fix with self screw with required paint finish. (note : MS Structure is not included in this cost)</t>
  </si>
  <si>
    <t>6x 4</t>
  </si>
  <si>
    <t>Rafter's Foof</t>
  </si>
  <si>
    <t>Providing and fixing of Wooden Rafter 12mm HDMR  Laminate cladding with approved shade matt finish.</t>
  </si>
  <si>
    <t>Century Ply &amp; Merino</t>
  </si>
  <si>
    <t>Rmt.</t>
  </si>
  <si>
    <t>Plywood Panelling</t>
  </si>
  <si>
    <r>
      <t>Providing    ,    installing    and    fixing    in    position    FR Plywood</t>
    </r>
    <r>
      <rPr>
        <b/>
        <sz val="11"/>
        <rFont val="Calibri Light"/>
        <family val="2"/>
        <scheme val="major"/>
      </rPr>
      <t xml:space="preserve"> </t>
    </r>
    <r>
      <rPr>
        <sz val="11"/>
        <rFont val="Calibri Light"/>
        <family val="2"/>
        <scheme val="major"/>
      </rPr>
      <t xml:space="preserve">for   linear   as   well   as curvilinear portions  of  the  building  ,  for  all  heights  and  all  levels &amp; one side laminate finish  etc. (MS Frame work charged seperatly) Includes all   the performance    characteristics    all    complete with 12mm PR Ply. </t>
    </r>
  </si>
  <si>
    <t xml:space="preserve">Century or equivalent </t>
  </si>
  <si>
    <t>Wall Tile</t>
  </si>
  <si>
    <t>Providing    ,    installing    and    fixing    in    of yellow moroccon pattern tile on back wall</t>
  </si>
  <si>
    <t>Customise Make</t>
  </si>
  <si>
    <t>6000x2700, 6000x600</t>
  </si>
  <si>
    <t>Corian Cladding</t>
  </si>
  <si>
    <t>Providing &amp; fixing of 12mm Acrylic solid surface outside of side partion &amp; front low height partion (Base Rate : 850 Sqft.)</t>
  </si>
  <si>
    <t>LG Hi mac</t>
  </si>
  <si>
    <t>1000x950, 6800x300</t>
  </si>
  <si>
    <t>Paint</t>
  </si>
  <si>
    <t>Apply of 2 coat white duco paint on pillar &amp; side partition left&amp;right</t>
  </si>
  <si>
    <t>Duco Paint</t>
  </si>
  <si>
    <t>2400x600 x2, 300x3000x5, 900x900</t>
  </si>
  <si>
    <t>Wooden Panelling</t>
  </si>
  <si>
    <t>Providing &amp; fixing of vertical groove laminate outside of side partion &amp; horizontal groove wooden  front full  height cladding on existing plywood partition (Marino Laminate Base Rate : 65 Sqft.)</t>
  </si>
  <si>
    <t>2400x600x2, 2250x900x1,</t>
  </si>
  <si>
    <t>Flap Door</t>
  </si>
  <si>
    <t>Providing &amp; Fixing of  Slab &amp; Flap door  made of 18mm FR Ply with solid acrylic surface &amp; inside laminate finish , Hydraulic hinges, SS knob, tower bolt etch.</t>
  </si>
  <si>
    <t>1x.9</t>
  </si>
  <si>
    <t>EA</t>
  </si>
  <si>
    <t>Awning/Canvas</t>
  </si>
  <si>
    <t xml:space="preserve">P&amp; F  Awnings on both of side Red &amp; White Colour SRF make  cloths with 40 mm x 40mm x3mm Thick Asian make squire aluminium pipe frame including 02 coat red oxide paint , 02 coat Asian make primer, and 02 coat Asian make oil paint on Rolling frame. </t>
  </si>
  <si>
    <t>Cavas, HP Latex</t>
  </si>
  <si>
    <t>6000x1000x1, 3000x1000x2</t>
  </si>
  <si>
    <t>Kitchen Wooden Counter</t>
  </si>
  <si>
    <t>Providing &amp; Installation of counter made of FR Plywood with approved shade laminate finish, , two solft close drawers storage shutter door, (As per approved GFC)</t>
  </si>
  <si>
    <t>Century Ply, FGV hinges</t>
  </si>
  <si>
    <t>1900x750x900</t>
  </si>
  <si>
    <t>No.</t>
  </si>
  <si>
    <t>Sink Cabinet</t>
  </si>
  <si>
    <t>Providing and fixing of Sink counter made of 18mm FR Ply with laminate finish, 450x500mm SS 304 sink, shutter storage,  plumbing fitting etc.(As Per approved GFC)</t>
  </si>
  <si>
    <t>Century/Merino, SS Sink</t>
  </si>
  <si>
    <t>1500x750x900</t>
  </si>
  <si>
    <t>POS Counter</t>
  </si>
  <si>
    <t>Providing and fixing of POS counter made of 18mm FR Ply with solid acryilc surface top finish, Step &amp; inside laminate finish, two drawer, key board tray, storage, wire manager etc. (As per approved GFC)</t>
  </si>
  <si>
    <t>Century/Merino/ FGV</t>
  </si>
  <si>
    <t>825x750x900</t>
  </si>
  <si>
    <t>Skink New Sensor Tap</t>
  </si>
  <si>
    <t>Providing &amp; Fitting of Sensor Tap as required</t>
  </si>
  <si>
    <t>Euronics</t>
  </si>
  <si>
    <t>Nos.</t>
  </si>
  <si>
    <t>Water Pump</t>
  </si>
  <si>
    <t>Providing &amp; Fitting of Waterpump as required</t>
  </si>
  <si>
    <t>Crompton AQUAGOLD 100-33 Residential Water Pump Self Priming Regenerative 1 HP Single Phase</t>
  </si>
  <si>
    <t>Site Storages</t>
  </si>
  <si>
    <t>Providing and installation of make of 18mm &amp; 12mm Fr Plywood with approved laminate finish with hinges soft closed shutter.</t>
  </si>
  <si>
    <t>1155x650x640</t>
  </si>
  <si>
    <t>Pendant Light</t>
  </si>
  <si>
    <r>
      <rPr>
        <b/>
        <sz val="11"/>
        <rFont val="Calibri Light"/>
        <family val="2"/>
        <scheme val="major"/>
      </rPr>
      <t>LED Light fixtures-</t>
    </r>
    <r>
      <rPr>
        <sz val="11"/>
        <rFont val="Calibri Light"/>
        <family val="2"/>
        <scheme val="major"/>
      </rPr>
      <t>Supply, installation, testing &amp; commissioning of lighting fittings/ fixtures complete with LED driver, complete as required:- (Hanging Lamp)</t>
    </r>
  </si>
  <si>
    <t>Havells, Syska or equivalent</t>
  </si>
  <si>
    <t>Linear Profile Light</t>
  </si>
  <si>
    <t>Providing &amp; fixing linear profile light consealed in Rafter</t>
  </si>
  <si>
    <t>Custom Make</t>
  </si>
  <si>
    <t>1200x1</t>
  </si>
  <si>
    <t>Electrical</t>
  </si>
  <si>
    <t xml:space="preserve">Supply and Laying of 1.5mm, 2.5mm &amp; 4sqmm wiring with PVC conduit , 5amp &amp; 15amp switch socket with box &amp; plate, DB panel, MCB, ELCB, as per requirement or as approved electrical drawing </t>
  </si>
  <si>
    <t>Polycab, Finolex, Roma, Crompton</t>
  </si>
  <si>
    <t>6000x3000</t>
  </si>
  <si>
    <t>Industrial Socket</t>
  </si>
  <si>
    <t>Industrial Socket &amp; Panel Box (32amp )</t>
  </si>
  <si>
    <t>Branding</t>
  </si>
  <si>
    <t>Supply and pasting of HP latex printed artwork on grey back LG/Ivory/Pioneer media as per approved design artwork</t>
  </si>
  <si>
    <t>HP Latex, 3M , LG Vinyl or equivalent</t>
  </si>
  <si>
    <t>Sqft.</t>
  </si>
  <si>
    <t>Masala Kitchen Logo</t>
  </si>
  <si>
    <t>Front logo signaged fixed front chiller counter, UV Printed 3mm raised acrylic .</t>
  </si>
  <si>
    <t>A cast , NGX , Osram</t>
  </si>
  <si>
    <t>900x900</t>
  </si>
  <si>
    <t>Header Signage</t>
  </si>
  <si>
    <t>Providing and fixing of backlit channelium raised signages, NGX LED &amp; Osram water proof supply  with all required support structure (2100x 500x 1pcs)</t>
  </si>
  <si>
    <t>Menu Board</t>
  </si>
  <si>
    <t>Providing and fixing of Auto snap channel 32x32 powder coated with acrylic  040 &amp; Clear Acrylic, edge lit LED, Changeable Translite Print.</t>
  </si>
  <si>
    <t>2x 3</t>
  </si>
  <si>
    <t>TV Screen Menu</t>
  </si>
  <si>
    <t>32" LED TV with hanging Stand</t>
  </si>
  <si>
    <t>Samsung/LG</t>
  </si>
  <si>
    <t>If Required</t>
  </si>
  <si>
    <t>CCTV Camera (4 Channel DVR)</t>
  </si>
  <si>
    <t>DVR 5MP, 1 TB, 4 nos. 5MP Camera with Audio, 16" Display Monitor, 90mtr. D Link Wire</t>
  </si>
  <si>
    <t>Hikvision</t>
  </si>
  <si>
    <t>Set</t>
  </si>
  <si>
    <t>Installation</t>
  </si>
  <si>
    <t>Lucknow Airport</t>
  </si>
  <si>
    <t>Transportation</t>
  </si>
  <si>
    <t>Labour Union Charges</t>
  </si>
  <si>
    <t>Extra as on actual</t>
  </si>
  <si>
    <t>TOTAL</t>
  </si>
  <si>
    <t>NOTE:</t>
  </si>
  <si>
    <t>GST Extra</t>
  </si>
  <si>
    <t xml:space="preserve">Qty </t>
  </si>
  <si>
    <t xml:space="preserve">Length </t>
  </si>
  <si>
    <t xml:space="preserve">Width </t>
  </si>
  <si>
    <t xml:space="preserve">Height </t>
  </si>
  <si>
    <t xml:space="preserve">Back Wall </t>
  </si>
  <si>
    <t xml:space="preserve">Left Wall </t>
  </si>
  <si>
    <t xml:space="preserve">Right Wall </t>
  </si>
  <si>
    <t xml:space="preserve">QTY </t>
  </si>
  <si>
    <t xml:space="preserve">Amount </t>
  </si>
  <si>
    <t xml:space="preserve">Difference </t>
  </si>
  <si>
    <t xml:space="preserve">Front </t>
  </si>
  <si>
    <t xml:space="preserve">Bottom  Structure -50x50x2mm </t>
  </si>
  <si>
    <t>Top  Structure - 40x40x2</t>
  </si>
  <si>
    <t>Pillar (50x50x2)</t>
  </si>
  <si>
    <t>Back Structure - 40x40x2mm</t>
  </si>
  <si>
    <t>Right &amp; Left Side-40x40x2</t>
  </si>
  <si>
    <t>Front Side-40x40x2</t>
  </si>
  <si>
    <t>PO Qty.</t>
  </si>
  <si>
    <t xml:space="preserve">Signature </t>
  </si>
  <si>
    <t xml:space="preserve">Actual Qty Measurement </t>
  </si>
  <si>
    <t>Billed Qty</t>
  </si>
  <si>
    <t xml:space="preserve">Nos/Wt </t>
  </si>
  <si>
    <t>Less</t>
  </si>
  <si>
    <t>Billing Qty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</si>
</sst>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 #,##0.0_ ;_ * \-#,##0.0_ ;_ * &quot;-&quot;??_ ;_ @_ "/>
  </numFmts>
  <fonts count="13" x14ac:knownFonts="1">
    <font>
      <sz val="11"/>
      <color theme="1"/>
      <name val="Calibri"/>
      <family val="2"/>
      <scheme val="minor"/>
    </font>
    <font>
      <sz val="11"/>
      <color theme="1"/>
      <name val="Calibri"/>
      <family val="2"/>
      <scheme val="minor"/>
    </font>
    <font>
      <sz val="11"/>
      <color theme="1"/>
      <name val="Calibri Light"/>
      <family val="2"/>
      <scheme val="major"/>
    </font>
    <font>
      <sz val="14"/>
      <color theme="1"/>
      <name val="Calibri Light"/>
      <family val="2"/>
      <scheme val="major"/>
    </font>
    <font>
      <b/>
      <sz val="11"/>
      <color theme="1"/>
      <name val="Calibri Light"/>
      <family val="2"/>
      <scheme val="major"/>
    </font>
    <font>
      <sz val="11"/>
      <name val="Calibri Light"/>
      <family val="2"/>
      <scheme val="major"/>
    </font>
    <font>
      <b/>
      <u/>
      <sz val="11"/>
      <name val="Calibri Light"/>
      <family val="2"/>
      <scheme val="major"/>
    </font>
    <font>
      <b/>
      <sz val="11"/>
      <name val="Calibri Light"/>
      <family val="2"/>
      <scheme val="major"/>
    </font>
    <font>
      <sz val="12"/>
      <color theme="1"/>
      <name val="Calibri Light"/>
      <family val="2"/>
      <scheme val="major"/>
    </font>
    <font>
      <sz val="10"/>
      <color rgb="FF0F1111"/>
      <name val="Calibri Light"/>
      <family val="2"/>
      <scheme val="major"/>
    </font>
    <font>
      <sz val="10"/>
      <name val="MS Sans Serif"/>
      <family val="2"/>
    </font>
    <font>
      <sz val="11"/>
      <color rgb="FFFF0000"/>
      <name val="Calibri Light"/>
      <family val="2"/>
      <scheme val="major"/>
    </font>
    <font>
      <b/>
      <sz val="14"/>
      <color theme="1"/>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B0F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bottom style="thin">
        <color auto="1"/>
      </bottom>
      <diagonal/>
    </border>
    <border>
      <left/>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10" fillId="0" borderId="0" applyProtection="0"/>
  </cellStyleXfs>
  <cellXfs count="90">
    <xf numFmtId="0" fontId="0" fillId="0" borderId="0" xfId="0"/>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left" vertical="center"/>
    </xf>
    <xf numFmtId="164" fontId="2" fillId="2" borderId="1" xfId="1" applyNumberFormat="1"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center" vertical="center" wrapText="1"/>
    </xf>
    <xf numFmtId="164" fontId="2" fillId="2" borderId="1" xfId="1"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5"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2" xfId="0" applyFont="1" applyBorder="1" applyAlignment="1">
      <alignment horizontal="left" vertical="center"/>
    </xf>
    <xf numFmtId="164" fontId="2" fillId="2" borderId="1" xfId="1" applyNumberFormat="1" applyFont="1" applyFill="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vertical="center"/>
    </xf>
    <xf numFmtId="164" fontId="2" fillId="0" borderId="1" xfId="1" applyNumberFormat="1" applyFont="1" applyBorder="1" applyAlignment="1">
      <alignment vertical="center"/>
    </xf>
    <xf numFmtId="0" fontId="8" fillId="2" borderId="1" xfId="0" applyFont="1" applyFill="1" applyBorder="1" applyAlignment="1">
      <alignment horizontal="left" vertical="top" wrapText="1"/>
    </xf>
    <xf numFmtId="0" fontId="9" fillId="0" borderId="1" xfId="0" applyFont="1" applyBorder="1" applyAlignment="1">
      <alignment vertical="center" wrapText="1"/>
    </xf>
    <xf numFmtId="0" fontId="5" fillId="2" borderId="1" xfId="2" applyFont="1" applyFill="1" applyBorder="1" applyAlignment="1" applyProtection="1">
      <alignment horizontal="left" vertical="center" wrapText="1"/>
    </xf>
    <xf numFmtId="43" fontId="11" fillId="2" borderId="2" xfId="0" applyNumberFormat="1" applyFont="1" applyFill="1" applyBorder="1" applyAlignment="1">
      <alignment horizontal="left"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164" fontId="2" fillId="2" borderId="3" xfId="1" applyNumberFormat="1" applyFont="1" applyFill="1" applyBorder="1" applyAlignment="1">
      <alignment horizontal="lef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wrapText="1"/>
    </xf>
    <xf numFmtId="0" fontId="2" fillId="2" borderId="5" xfId="0" applyFont="1" applyFill="1" applyBorder="1" applyAlignment="1">
      <alignment horizontal="left" vertical="center"/>
    </xf>
    <xf numFmtId="0" fontId="2" fillId="2" borderId="5" xfId="0" applyFont="1" applyFill="1" applyBorder="1" applyAlignment="1">
      <alignment horizontal="left" vertical="center" wrapText="1"/>
    </xf>
    <xf numFmtId="164" fontId="2" fillId="2" borderId="6" xfId="1" applyNumberFormat="1" applyFont="1" applyFill="1" applyBorder="1" applyAlignment="1">
      <alignment horizontal="left" vertical="center"/>
    </xf>
    <xf numFmtId="164" fontId="2" fillId="2" borderId="4" xfId="1" applyNumberFormat="1" applyFont="1" applyFill="1" applyBorder="1" applyAlignment="1">
      <alignment horizontal="left" vertical="center"/>
    </xf>
    <xf numFmtId="164" fontId="4" fillId="2" borderId="5" xfId="1" applyNumberFormat="1"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xf>
    <xf numFmtId="164" fontId="2" fillId="2" borderId="7" xfId="1" applyNumberFormat="1" applyFont="1" applyFill="1" applyBorder="1" applyAlignment="1">
      <alignment horizontal="left" vertical="center"/>
    </xf>
    <xf numFmtId="0" fontId="2" fillId="0" borderId="0" xfId="0" applyFont="1" applyAlignment="1">
      <alignment horizontal="left" vertical="center" wrapText="1"/>
    </xf>
    <xf numFmtId="164" fontId="2" fillId="0" borderId="0" xfId="1" applyNumberFormat="1" applyFont="1" applyAlignment="1">
      <alignment horizontal="left" vertical="center"/>
    </xf>
    <xf numFmtId="0" fontId="2" fillId="3" borderId="1" xfId="0" applyFont="1" applyFill="1" applyBorder="1" applyAlignment="1">
      <alignment horizontal="left"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164" fontId="2" fillId="3" borderId="1" xfId="1" applyNumberFormat="1" applyFont="1" applyFill="1" applyBorder="1" applyAlignment="1">
      <alignment horizontal="left" vertical="center"/>
    </xf>
    <xf numFmtId="0" fontId="4"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2" fillId="0" borderId="1" xfId="0" applyFont="1" applyBorder="1" applyAlignment="1">
      <alignment horizontal="left" vertical="center"/>
    </xf>
    <xf numFmtId="0" fontId="2" fillId="3" borderId="2" xfId="0" applyFont="1" applyFill="1" applyBorder="1" applyAlignment="1">
      <alignment horizontal="left" vertical="center"/>
    </xf>
    <xf numFmtId="0" fontId="2" fillId="0" borderId="1" xfId="0" applyFont="1" applyBorder="1" applyAlignment="1">
      <alignment horizontal="center" vertical="center"/>
    </xf>
    <xf numFmtId="43" fontId="2" fillId="0" borderId="1" xfId="0" applyNumberFormat="1" applyFont="1" applyBorder="1" applyAlignment="1">
      <alignment horizontal="left" vertical="center"/>
    </xf>
    <xf numFmtId="164" fontId="4" fillId="2" borderId="1" xfId="1" applyNumberFormat="1" applyFont="1" applyFill="1" applyBorder="1" applyAlignment="1">
      <alignment horizontal="left" vertical="center"/>
    </xf>
    <xf numFmtId="43" fontId="4" fillId="0" borderId="1" xfId="0" applyNumberFormat="1" applyFont="1" applyBorder="1" applyAlignment="1">
      <alignment horizontal="left" vertical="center"/>
    </xf>
    <xf numFmtId="43" fontId="2" fillId="3" borderId="1" xfId="0" applyNumberFormat="1" applyFont="1" applyFill="1" applyBorder="1" applyAlignment="1">
      <alignment horizontal="left" vertical="center"/>
    </xf>
    <xf numFmtId="43" fontId="2" fillId="5" borderId="1" xfId="0" applyNumberFormat="1" applyFont="1" applyFill="1" applyBorder="1" applyAlignment="1">
      <alignment horizontal="left" vertical="center"/>
    </xf>
    <xf numFmtId="43" fontId="2" fillId="2" borderId="1" xfId="1" applyFont="1" applyFill="1" applyBorder="1" applyAlignment="1">
      <alignment horizontal="left" vertical="center"/>
    </xf>
    <xf numFmtId="43" fontId="2" fillId="2" borderId="1" xfId="1" applyFont="1" applyFill="1" applyBorder="1" applyAlignment="1">
      <alignment horizontal="lef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vertical="center"/>
    </xf>
    <xf numFmtId="43" fontId="2" fillId="2" borderId="1" xfId="1" applyFont="1" applyFill="1" applyBorder="1" applyAlignment="1">
      <alignment vertical="center"/>
    </xf>
    <xf numFmtId="0" fontId="9" fillId="2" borderId="1" xfId="0" applyFont="1" applyFill="1" applyBorder="1" applyAlignment="1">
      <alignment vertical="center" wrapText="1"/>
    </xf>
    <xf numFmtId="43" fontId="4" fillId="2" borderId="1" xfId="1" applyFont="1" applyFill="1" applyBorder="1" applyAlignment="1">
      <alignment horizontal="left" vertical="center"/>
    </xf>
    <xf numFmtId="165" fontId="2" fillId="2" borderId="1" xfId="1" applyNumberFormat="1" applyFont="1" applyFill="1" applyBorder="1" applyAlignment="1">
      <alignment horizontal="left" vertical="center"/>
    </xf>
    <xf numFmtId="164" fontId="4" fillId="4" borderId="2" xfId="1" applyNumberFormat="1" applyFont="1" applyFill="1" applyBorder="1" applyAlignment="1">
      <alignment horizontal="center" vertical="center"/>
    </xf>
    <xf numFmtId="164" fontId="2" fillId="2" borderId="2" xfId="1" applyNumberFormat="1" applyFont="1" applyFill="1" applyBorder="1" applyAlignment="1">
      <alignment horizontal="left" vertical="center"/>
    </xf>
    <xf numFmtId="164" fontId="2" fillId="2" borderId="2" xfId="1" applyNumberFormat="1" applyFont="1" applyFill="1" applyBorder="1" applyAlignment="1">
      <alignment horizontal="left" vertical="center" wrapText="1"/>
    </xf>
    <xf numFmtId="164" fontId="2" fillId="2" borderId="2" xfId="1" applyNumberFormat="1" applyFont="1" applyFill="1" applyBorder="1" applyAlignment="1">
      <alignment vertical="center"/>
    </xf>
    <xf numFmtId="43" fontId="2" fillId="2" borderId="2" xfId="1" applyFont="1" applyFill="1" applyBorder="1" applyAlignment="1">
      <alignment horizontal="left" vertical="center"/>
    </xf>
    <xf numFmtId="43" fontId="4" fillId="4" borderId="1" xfId="1" applyFont="1" applyFill="1" applyBorder="1" applyAlignment="1">
      <alignment horizontal="center" vertical="center"/>
    </xf>
    <xf numFmtId="43" fontId="2" fillId="0" borderId="0" xfId="1" applyFont="1" applyAlignment="1">
      <alignment horizontal="left" vertical="center"/>
    </xf>
    <xf numFmtId="43" fontId="2" fillId="0" borderId="1" xfId="1" applyFont="1" applyBorder="1" applyAlignment="1">
      <alignment horizontal="left" vertical="center"/>
    </xf>
    <xf numFmtId="43" fontId="2" fillId="0" borderId="1" xfId="1" applyFont="1" applyBorder="1" applyAlignment="1">
      <alignment horizontal="center" vertical="center"/>
    </xf>
    <xf numFmtId="43" fontId="4" fillId="0" borderId="1" xfId="1" applyFont="1" applyBorder="1" applyAlignment="1">
      <alignment horizontal="left" vertical="center"/>
    </xf>
    <xf numFmtId="165" fontId="4" fillId="4" borderId="1" xfId="1" applyNumberFormat="1" applyFont="1" applyFill="1" applyBorder="1" applyAlignment="1">
      <alignment horizontal="center" vertical="center"/>
    </xf>
    <xf numFmtId="165" fontId="2" fillId="0" borderId="0" xfId="1" applyNumberFormat="1" applyFont="1" applyAlignment="1">
      <alignment horizontal="left" vertical="center"/>
    </xf>
    <xf numFmtId="165" fontId="2" fillId="3" borderId="1" xfId="1" applyNumberFormat="1" applyFont="1" applyFill="1" applyBorder="1" applyAlignment="1">
      <alignment horizontal="left" vertical="center"/>
    </xf>
    <xf numFmtId="43" fontId="2" fillId="3" borderId="1" xfId="1" applyFont="1" applyFill="1" applyBorder="1" applyAlignment="1">
      <alignment horizontal="left" vertical="center"/>
    </xf>
    <xf numFmtId="43" fontId="2" fillId="0" borderId="1" xfId="1" applyFont="1" applyFill="1" applyBorder="1" applyAlignment="1">
      <alignment horizontal="left" vertical="center"/>
    </xf>
    <xf numFmtId="164" fontId="2" fillId="0" borderId="1" xfId="1" applyNumberFormat="1" applyFont="1" applyBorder="1" applyAlignment="1">
      <alignment horizontal="left" vertical="center"/>
    </xf>
    <xf numFmtId="164" fontId="2" fillId="0" borderId="1" xfId="1" applyNumberFormat="1" applyFont="1" applyBorder="1" applyAlignment="1">
      <alignment horizontal="center" vertical="center"/>
    </xf>
    <xf numFmtId="164" fontId="2" fillId="3" borderId="2" xfId="1" applyNumberFormat="1" applyFont="1" applyFill="1" applyBorder="1" applyAlignment="1">
      <alignment vertical="center"/>
    </xf>
    <xf numFmtId="164" fontId="2" fillId="0" borderId="0" xfId="0" applyNumberFormat="1" applyFont="1" applyAlignment="1">
      <alignment horizontal="left" vertical="center"/>
    </xf>
    <xf numFmtId="43" fontId="2" fillId="0" borderId="0" xfId="0" applyNumberFormat="1" applyFont="1" applyAlignment="1">
      <alignment horizontal="left" vertical="center"/>
    </xf>
    <xf numFmtId="0" fontId="4" fillId="3" borderId="2"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cellXfs>
  <cellStyles count="3">
    <cellStyle name="Comma" xfId="1" builtinId="3"/>
    <cellStyle name="Normal" xfId="0" builtinId="0"/>
    <cellStyle name="Normal_HDFCPAT" xfId="2" xr:uid="{31664721-D83A-46E0-9438-F1E6CDDA38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7F7AE-26E6-4DDD-9C14-02CAA16043C3}">
  <dimension ref="A1:P39"/>
  <sheetViews>
    <sheetView tabSelected="1" topLeftCell="A16" zoomScale="70" zoomScaleNormal="70" workbookViewId="0">
      <selection activeCell="M35" sqref="M35"/>
    </sheetView>
  </sheetViews>
  <sheetFormatPr defaultColWidth="8.85546875" defaultRowHeight="15" x14ac:dyDescent="0.25"/>
  <cols>
    <col min="1" max="1" width="6.28515625" style="9" bestFit="1" customWidth="1"/>
    <col min="2" max="2" width="25.7109375" style="9" bestFit="1" customWidth="1"/>
    <col min="3" max="3" width="59" style="5" bestFit="1" customWidth="1"/>
    <col min="4" max="4" width="14.42578125" style="5" bestFit="1" customWidth="1"/>
    <col min="5" max="5" width="15.140625" style="39" bestFit="1" customWidth="1"/>
    <col min="6" max="6" width="17.28515625" style="5" customWidth="1"/>
    <col min="7" max="7" width="6" style="5" bestFit="1" customWidth="1"/>
    <col min="8" max="8" width="7.42578125" style="40" bestFit="1" customWidth="1"/>
    <col min="9" max="9" width="11.28515625" style="40" bestFit="1" customWidth="1"/>
    <col min="10" max="10" width="13.7109375" style="40" bestFit="1" customWidth="1"/>
    <col min="11" max="11" width="18.42578125" style="5" customWidth="1"/>
    <col min="12" max="12" width="11.140625" style="71" customWidth="1"/>
    <col min="13" max="13" width="14.42578125" style="40" customWidth="1"/>
    <col min="14" max="14" width="17.42578125" style="5" bestFit="1" customWidth="1"/>
    <col min="15" max="15" width="8.85546875" style="5"/>
    <col min="16" max="16" width="14.5703125" style="5" bestFit="1" customWidth="1"/>
    <col min="17" max="16384" width="8.85546875" style="5"/>
  </cols>
  <sheetData>
    <row r="1" spans="1:14" ht="18.75" x14ac:dyDescent="0.25">
      <c r="A1" s="1"/>
      <c r="B1" s="2" t="s">
        <v>0</v>
      </c>
      <c r="C1" s="41" t="s">
        <v>1</v>
      </c>
      <c r="D1" s="42" t="s">
        <v>2</v>
      </c>
      <c r="E1" s="43" t="s">
        <v>3</v>
      </c>
      <c r="F1" s="41"/>
      <c r="G1" s="41"/>
      <c r="H1" s="44"/>
      <c r="I1" s="44"/>
      <c r="J1" s="44" t="s">
        <v>4</v>
      </c>
      <c r="K1" s="50" t="s">
        <v>5</v>
      </c>
      <c r="L1" s="72" t="s">
        <v>150</v>
      </c>
      <c r="M1" s="80"/>
      <c r="N1" s="49"/>
    </row>
    <row r="2" spans="1:14" s="9" customFormat="1" ht="30" x14ac:dyDescent="0.25">
      <c r="A2" s="1" t="s">
        <v>6</v>
      </c>
      <c r="B2" s="6" t="s">
        <v>7</v>
      </c>
      <c r="C2" s="1" t="s">
        <v>8</v>
      </c>
      <c r="D2" s="6" t="s">
        <v>9</v>
      </c>
      <c r="E2" s="6" t="s">
        <v>10</v>
      </c>
      <c r="F2" s="1" t="s">
        <v>11</v>
      </c>
      <c r="G2" s="1" t="s">
        <v>12</v>
      </c>
      <c r="H2" s="7" t="s">
        <v>13</v>
      </c>
      <c r="I2" s="7" t="s">
        <v>14</v>
      </c>
      <c r="J2" s="7" t="s">
        <v>15</v>
      </c>
      <c r="K2" s="8"/>
      <c r="L2" s="73" t="s">
        <v>134</v>
      </c>
      <c r="M2" s="81" t="s">
        <v>135</v>
      </c>
      <c r="N2" s="51" t="s">
        <v>136</v>
      </c>
    </row>
    <row r="3" spans="1:14" ht="120" x14ac:dyDescent="0.25">
      <c r="A3" s="1">
        <v>1</v>
      </c>
      <c r="B3" s="6" t="s">
        <v>16</v>
      </c>
      <c r="C3" s="10" t="s">
        <v>17</v>
      </c>
      <c r="D3" s="10"/>
      <c r="E3" s="10" t="s">
        <v>18</v>
      </c>
      <c r="F3" s="11"/>
      <c r="G3" s="3" t="s">
        <v>19</v>
      </c>
      <c r="H3" s="4">
        <v>670</v>
      </c>
      <c r="I3" s="4">
        <v>165</v>
      </c>
      <c r="J3" s="4">
        <f t="shared" ref="J3:J32" si="0">H3*I3</f>
        <v>110550</v>
      </c>
      <c r="K3" s="12"/>
      <c r="L3" s="72">
        <f>'MB Sheet '!N3</f>
        <v>670</v>
      </c>
      <c r="M3" s="80">
        <f>L3*I3</f>
        <v>110550</v>
      </c>
      <c r="N3" s="55">
        <f>M3-J3</f>
        <v>0</v>
      </c>
    </row>
    <row r="4" spans="1:14" ht="45" x14ac:dyDescent="0.25">
      <c r="A4" s="1">
        <f>A3+1</f>
        <v>2</v>
      </c>
      <c r="B4" s="6" t="s">
        <v>20</v>
      </c>
      <c r="C4" s="11" t="s">
        <v>21</v>
      </c>
      <c r="D4" s="11"/>
      <c r="E4" s="11" t="s">
        <v>22</v>
      </c>
      <c r="F4" s="11" t="s">
        <v>23</v>
      </c>
      <c r="G4" s="11" t="s">
        <v>24</v>
      </c>
      <c r="H4" s="13">
        <f>6*2.55</f>
        <v>15.299999999999999</v>
      </c>
      <c r="I4" s="13">
        <v>4000</v>
      </c>
      <c r="J4" s="4">
        <f t="shared" si="0"/>
        <v>61199.999999999993</v>
      </c>
      <c r="K4" s="12"/>
      <c r="L4" s="72">
        <f>'MB Sheet '!N11</f>
        <v>14.399999999999999</v>
      </c>
      <c r="M4" s="80">
        <f t="shared" ref="M4:M34" si="1">L4*I4</f>
        <v>57599.999999999993</v>
      </c>
      <c r="N4" s="52">
        <f t="shared" ref="N4:N35" si="2">M4-J4</f>
        <v>-3600</v>
      </c>
    </row>
    <row r="5" spans="1:14" ht="187.15" customHeight="1" x14ac:dyDescent="0.25">
      <c r="A5" s="1">
        <f t="shared" ref="A5:A32" si="3">A4+1</f>
        <v>3</v>
      </c>
      <c r="B5" s="14" t="s">
        <v>25</v>
      </c>
      <c r="C5" s="15" t="s">
        <v>26</v>
      </c>
      <c r="D5" s="15"/>
      <c r="E5" s="15" t="s">
        <v>27</v>
      </c>
      <c r="F5" s="16" t="s">
        <v>28</v>
      </c>
      <c r="G5" s="16" t="s">
        <v>24</v>
      </c>
      <c r="H5" s="17">
        <f>6*3.6</f>
        <v>21.6</v>
      </c>
      <c r="I5" s="17">
        <v>3500</v>
      </c>
      <c r="J5" s="4">
        <f t="shared" si="0"/>
        <v>75600</v>
      </c>
      <c r="K5" s="12"/>
      <c r="L5" s="72">
        <f>'MB Sheet '!N12</f>
        <v>14.580000000000002</v>
      </c>
      <c r="M5" s="80">
        <f t="shared" si="1"/>
        <v>51030.000000000007</v>
      </c>
      <c r="N5" s="52">
        <f t="shared" si="2"/>
        <v>-24569.999999999993</v>
      </c>
    </row>
    <row r="6" spans="1:14" ht="45" x14ac:dyDescent="0.25">
      <c r="A6" s="1">
        <f t="shared" si="3"/>
        <v>4</v>
      </c>
      <c r="B6" s="6" t="s">
        <v>29</v>
      </c>
      <c r="C6" s="10" t="s">
        <v>30</v>
      </c>
      <c r="D6" s="10"/>
      <c r="E6" s="10"/>
      <c r="F6" s="6" t="s">
        <v>31</v>
      </c>
      <c r="G6" s="11" t="s">
        <v>24</v>
      </c>
      <c r="H6" s="17">
        <v>24</v>
      </c>
      <c r="I6" s="4">
        <v>1500</v>
      </c>
      <c r="J6" s="4">
        <f t="shared" si="0"/>
        <v>36000</v>
      </c>
      <c r="K6" s="12"/>
      <c r="L6" s="72">
        <f>'MB Sheet '!N13</f>
        <v>15</v>
      </c>
      <c r="M6" s="80">
        <f t="shared" si="1"/>
        <v>22500</v>
      </c>
      <c r="N6" s="52">
        <f t="shared" si="2"/>
        <v>-13500</v>
      </c>
    </row>
    <row r="7" spans="1:14" ht="30" x14ac:dyDescent="0.25">
      <c r="A7" s="1">
        <f t="shared" si="3"/>
        <v>5</v>
      </c>
      <c r="B7" s="6" t="s">
        <v>32</v>
      </c>
      <c r="C7" s="11" t="s">
        <v>33</v>
      </c>
      <c r="D7" s="11"/>
      <c r="E7" s="11" t="s">
        <v>34</v>
      </c>
      <c r="F7" s="11"/>
      <c r="G7" s="11" t="s">
        <v>35</v>
      </c>
      <c r="H7" s="13">
        <f>2.4*8</f>
        <v>19.2</v>
      </c>
      <c r="I7" s="13">
        <v>1650</v>
      </c>
      <c r="J7" s="4">
        <f t="shared" si="0"/>
        <v>31680</v>
      </c>
      <c r="K7" s="12"/>
      <c r="L7" s="72">
        <f>'MB Sheet '!N14</f>
        <v>17.079999999999998</v>
      </c>
      <c r="M7" s="80">
        <f t="shared" si="1"/>
        <v>28181.999999999996</v>
      </c>
      <c r="N7" s="56">
        <f t="shared" si="2"/>
        <v>-3498.0000000000036</v>
      </c>
    </row>
    <row r="8" spans="1:14" ht="75" x14ac:dyDescent="0.25">
      <c r="A8" s="1">
        <f t="shared" si="3"/>
        <v>6</v>
      </c>
      <c r="B8" s="6" t="s">
        <v>36</v>
      </c>
      <c r="C8" s="10" t="s">
        <v>37</v>
      </c>
      <c r="D8" s="10"/>
      <c r="E8" s="10" t="s">
        <v>38</v>
      </c>
      <c r="F8" s="11"/>
      <c r="G8" s="3" t="s">
        <v>24</v>
      </c>
      <c r="H8" s="4">
        <f>6*3*2+6*0.9*2+2.4*0.9*2</f>
        <v>51.12</v>
      </c>
      <c r="I8" s="4">
        <v>3200</v>
      </c>
      <c r="J8" s="4">
        <f t="shared" si="0"/>
        <v>163584</v>
      </c>
      <c r="K8" s="12"/>
      <c r="L8" s="72">
        <f>'MB Sheet '!N15</f>
        <v>50.936000000000007</v>
      </c>
      <c r="M8" s="80">
        <f t="shared" si="1"/>
        <v>162995.20000000001</v>
      </c>
      <c r="N8" s="55">
        <f t="shared" si="2"/>
        <v>-588.79999999998836</v>
      </c>
    </row>
    <row r="9" spans="1:14" ht="30" x14ac:dyDescent="0.25">
      <c r="A9" s="1">
        <f t="shared" si="3"/>
        <v>7</v>
      </c>
      <c r="B9" s="6" t="s">
        <v>39</v>
      </c>
      <c r="C9" s="10" t="s">
        <v>40</v>
      </c>
      <c r="D9" s="10"/>
      <c r="E9" s="10" t="s">
        <v>41</v>
      </c>
      <c r="F9" s="11" t="s">
        <v>42</v>
      </c>
      <c r="G9" s="3" t="s">
        <v>24</v>
      </c>
      <c r="H9" s="4">
        <f>6*0.6+6*2.7</f>
        <v>19.800000000000004</v>
      </c>
      <c r="I9" s="4">
        <v>2400</v>
      </c>
      <c r="J9" s="4">
        <f t="shared" si="0"/>
        <v>47520.000000000007</v>
      </c>
      <c r="K9" s="12"/>
      <c r="L9" s="72">
        <f>'MB Sheet '!N21</f>
        <v>17.802000000000003</v>
      </c>
      <c r="M9" s="80">
        <f t="shared" si="1"/>
        <v>42724.80000000001</v>
      </c>
      <c r="N9" s="55">
        <f t="shared" si="2"/>
        <v>-4795.1999999999971</v>
      </c>
    </row>
    <row r="10" spans="1:14" ht="30" x14ac:dyDescent="0.25">
      <c r="A10" s="1">
        <f t="shared" si="3"/>
        <v>8</v>
      </c>
      <c r="B10" s="6" t="s">
        <v>43</v>
      </c>
      <c r="C10" s="10" t="s">
        <v>44</v>
      </c>
      <c r="D10" s="10"/>
      <c r="E10" s="10" t="s">
        <v>45</v>
      </c>
      <c r="F10" s="11" t="s">
        <v>46</v>
      </c>
      <c r="G10" s="3" t="s">
        <v>24</v>
      </c>
      <c r="H10" s="4">
        <f>1*0.95+6.8*0.3</f>
        <v>2.99</v>
      </c>
      <c r="I10" s="4">
        <v>12500</v>
      </c>
      <c r="J10" s="4">
        <f t="shared" si="0"/>
        <v>37375</v>
      </c>
      <c r="K10" s="12"/>
      <c r="L10" s="72">
        <f>'MB Sheet '!N24</f>
        <v>2.99</v>
      </c>
      <c r="M10" s="80">
        <f t="shared" si="1"/>
        <v>37375</v>
      </c>
      <c r="N10" s="55">
        <f t="shared" si="2"/>
        <v>0</v>
      </c>
    </row>
    <row r="11" spans="1:14" ht="45" x14ac:dyDescent="0.25">
      <c r="A11" s="1">
        <f t="shared" si="3"/>
        <v>9</v>
      </c>
      <c r="B11" s="6" t="s">
        <v>47</v>
      </c>
      <c r="C11" s="10" t="s">
        <v>48</v>
      </c>
      <c r="D11" s="10"/>
      <c r="E11" s="10" t="s">
        <v>49</v>
      </c>
      <c r="F11" s="11" t="s">
        <v>50</v>
      </c>
      <c r="G11" s="3" t="s">
        <v>24</v>
      </c>
      <c r="H11" s="4">
        <f>2.4*0.6*2+0.3*3*5</f>
        <v>7.38</v>
      </c>
      <c r="I11" s="4">
        <v>2400</v>
      </c>
      <c r="J11" s="4">
        <f t="shared" si="0"/>
        <v>17712</v>
      </c>
      <c r="K11" s="12"/>
      <c r="L11" s="72">
        <f>'MB Sheet '!N27</f>
        <v>5.7620000000000005</v>
      </c>
      <c r="M11" s="80">
        <f t="shared" si="1"/>
        <v>13828.800000000001</v>
      </c>
      <c r="N11" s="55">
        <f t="shared" si="2"/>
        <v>-3883.1999999999989</v>
      </c>
    </row>
    <row r="12" spans="1:14" ht="45" x14ac:dyDescent="0.25">
      <c r="A12" s="1">
        <f t="shared" si="3"/>
        <v>10</v>
      </c>
      <c r="B12" s="6" t="s">
        <v>51</v>
      </c>
      <c r="C12" s="11" t="s">
        <v>52</v>
      </c>
      <c r="D12" s="11"/>
      <c r="E12" s="11"/>
      <c r="F12" s="11" t="s">
        <v>53</v>
      </c>
      <c r="G12" s="11" t="s">
        <v>24</v>
      </c>
      <c r="H12" s="13">
        <f>2.4*0.6*2+2.55*0.9*1</f>
        <v>5.1749999999999998</v>
      </c>
      <c r="I12" s="13">
        <v>3600</v>
      </c>
      <c r="J12" s="4">
        <f t="shared" si="0"/>
        <v>18630</v>
      </c>
      <c r="K12" s="12"/>
      <c r="L12" s="72">
        <f>'MB Sheet '!N31</f>
        <v>4.5</v>
      </c>
      <c r="M12" s="80">
        <f t="shared" si="1"/>
        <v>16200</v>
      </c>
      <c r="N12" s="56">
        <f t="shared" si="2"/>
        <v>-2430</v>
      </c>
    </row>
    <row r="13" spans="1:14" ht="47.25" x14ac:dyDescent="0.25">
      <c r="A13" s="1">
        <f t="shared" si="3"/>
        <v>11</v>
      </c>
      <c r="B13" s="6" t="s">
        <v>54</v>
      </c>
      <c r="C13" s="18" t="s">
        <v>55</v>
      </c>
      <c r="D13" s="11"/>
      <c r="E13" s="11"/>
      <c r="F13" s="11" t="s">
        <v>56</v>
      </c>
      <c r="G13" s="11" t="s">
        <v>57</v>
      </c>
      <c r="H13" s="13">
        <v>1</v>
      </c>
      <c r="I13" s="13">
        <v>8800</v>
      </c>
      <c r="J13" s="4">
        <f t="shared" si="0"/>
        <v>8800</v>
      </c>
      <c r="K13" s="12"/>
      <c r="L13" s="72">
        <f>'MB Sheet '!N34</f>
        <v>1</v>
      </c>
      <c r="M13" s="80">
        <f t="shared" si="1"/>
        <v>8800</v>
      </c>
      <c r="N13" s="56">
        <f t="shared" si="2"/>
        <v>0</v>
      </c>
    </row>
    <row r="14" spans="1:14" ht="75" x14ac:dyDescent="0.25">
      <c r="A14" s="1">
        <f t="shared" si="3"/>
        <v>12</v>
      </c>
      <c r="B14" s="1" t="s">
        <v>58</v>
      </c>
      <c r="C14" s="11" t="s">
        <v>59</v>
      </c>
      <c r="D14" s="11"/>
      <c r="E14" s="11" t="s">
        <v>60</v>
      </c>
      <c r="F14" s="11" t="s">
        <v>61</v>
      </c>
      <c r="G14" s="11" t="s">
        <v>24</v>
      </c>
      <c r="H14" s="13">
        <f>6*1+3*1*2</f>
        <v>12</v>
      </c>
      <c r="I14" s="13">
        <v>3600</v>
      </c>
      <c r="J14" s="4">
        <f t="shared" si="0"/>
        <v>43200</v>
      </c>
      <c r="K14" s="12"/>
      <c r="L14" s="72">
        <f>'MB Sheet '!N35</f>
        <v>12</v>
      </c>
      <c r="M14" s="80">
        <f t="shared" si="1"/>
        <v>43200</v>
      </c>
      <c r="N14" s="52">
        <f t="shared" si="2"/>
        <v>0</v>
      </c>
    </row>
    <row r="15" spans="1:14" ht="45" x14ac:dyDescent="0.25">
      <c r="A15" s="1">
        <f t="shared" si="3"/>
        <v>13</v>
      </c>
      <c r="B15" s="1" t="s">
        <v>62</v>
      </c>
      <c r="C15" s="11" t="s">
        <v>63</v>
      </c>
      <c r="D15" s="11">
        <v>2</v>
      </c>
      <c r="E15" s="11" t="s">
        <v>64</v>
      </c>
      <c r="F15" s="11" t="s">
        <v>65</v>
      </c>
      <c r="G15" s="11" t="s">
        <v>66</v>
      </c>
      <c r="H15" s="13">
        <v>2</v>
      </c>
      <c r="I15" s="13">
        <v>36000</v>
      </c>
      <c r="J15" s="4">
        <f t="shared" si="0"/>
        <v>72000</v>
      </c>
      <c r="K15" s="12"/>
      <c r="L15" s="72">
        <f>'MB Sheet '!N38</f>
        <v>2</v>
      </c>
      <c r="M15" s="80">
        <f t="shared" si="1"/>
        <v>72000</v>
      </c>
      <c r="N15" s="52">
        <f t="shared" si="2"/>
        <v>0</v>
      </c>
    </row>
    <row r="16" spans="1:14" ht="45" x14ac:dyDescent="0.25">
      <c r="A16" s="1">
        <f t="shared" si="3"/>
        <v>14</v>
      </c>
      <c r="B16" s="1" t="s">
        <v>67</v>
      </c>
      <c r="C16" s="11" t="s">
        <v>68</v>
      </c>
      <c r="D16" s="11">
        <v>9</v>
      </c>
      <c r="E16" s="11" t="s">
        <v>69</v>
      </c>
      <c r="F16" s="11" t="s">
        <v>70</v>
      </c>
      <c r="G16" s="11" t="s">
        <v>66</v>
      </c>
      <c r="H16" s="13">
        <v>1</v>
      </c>
      <c r="I16" s="13">
        <v>45760</v>
      </c>
      <c r="J16" s="4">
        <f t="shared" si="0"/>
        <v>45760</v>
      </c>
      <c r="K16" s="12"/>
      <c r="L16" s="72">
        <f>'MB Sheet '!N39</f>
        <v>1</v>
      </c>
      <c r="M16" s="80">
        <f t="shared" si="1"/>
        <v>45760</v>
      </c>
      <c r="N16" s="52">
        <f t="shared" si="2"/>
        <v>0</v>
      </c>
    </row>
    <row r="17" spans="1:14" ht="60" x14ac:dyDescent="0.25">
      <c r="A17" s="1">
        <f t="shared" si="3"/>
        <v>15</v>
      </c>
      <c r="B17" s="1" t="s">
        <v>71</v>
      </c>
      <c r="C17" s="11" t="s">
        <v>72</v>
      </c>
      <c r="D17" s="11">
        <v>7</v>
      </c>
      <c r="E17" s="11" t="s">
        <v>73</v>
      </c>
      <c r="F17" s="11" t="s">
        <v>74</v>
      </c>
      <c r="G17" s="11" t="s">
        <v>66</v>
      </c>
      <c r="H17" s="13">
        <v>2</v>
      </c>
      <c r="I17" s="13">
        <v>45000</v>
      </c>
      <c r="J17" s="4">
        <f t="shared" si="0"/>
        <v>90000</v>
      </c>
      <c r="K17" s="12"/>
      <c r="L17" s="72">
        <f>'MB Sheet '!N40</f>
        <v>2</v>
      </c>
      <c r="M17" s="80">
        <f t="shared" si="1"/>
        <v>90000</v>
      </c>
      <c r="N17" s="52">
        <f t="shared" si="2"/>
        <v>0</v>
      </c>
    </row>
    <row r="18" spans="1:14" x14ac:dyDescent="0.25">
      <c r="A18" s="1">
        <f t="shared" si="3"/>
        <v>16</v>
      </c>
      <c r="B18" s="6" t="s">
        <v>75</v>
      </c>
      <c r="C18" s="3" t="s">
        <v>76</v>
      </c>
      <c r="D18" s="3"/>
      <c r="E18" s="11" t="s">
        <v>77</v>
      </c>
      <c r="F18" s="11"/>
      <c r="G18" s="3" t="s">
        <v>78</v>
      </c>
      <c r="H18" s="4">
        <v>1</v>
      </c>
      <c r="I18" s="4">
        <v>7500</v>
      </c>
      <c r="J18" s="4">
        <f t="shared" si="0"/>
        <v>7500</v>
      </c>
      <c r="K18" s="12"/>
      <c r="L18" s="72">
        <f>'MB Sheet '!N41</f>
        <v>1</v>
      </c>
      <c r="M18" s="80">
        <f t="shared" si="1"/>
        <v>7500</v>
      </c>
      <c r="N18" s="52">
        <f t="shared" si="2"/>
        <v>0</v>
      </c>
    </row>
    <row r="19" spans="1:14" ht="89.25" x14ac:dyDescent="0.25">
      <c r="A19" s="1">
        <f t="shared" si="3"/>
        <v>17</v>
      </c>
      <c r="B19" s="6" t="s">
        <v>79</v>
      </c>
      <c r="C19" s="3" t="s">
        <v>80</v>
      </c>
      <c r="D19" s="3"/>
      <c r="E19" s="19" t="s">
        <v>81</v>
      </c>
      <c r="F19" s="11"/>
      <c r="G19" s="3" t="s">
        <v>78</v>
      </c>
      <c r="H19" s="4">
        <v>1</v>
      </c>
      <c r="I19" s="4">
        <v>8500</v>
      </c>
      <c r="J19" s="4">
        <f t="shared" si="0"/>
        <v>8500</v>
      </c>
      <c r="K19" s="12"/>
      <c r="L19" s="72">
        <f>'MB Sheet '!N42</f>
        <v>1</v>
      </c>
      <c r="M19" s="80">
        <f t="shared" si="1"/>
        <v>8500</v>
      </c>
      <c r="N19" s="52">
        <f t="shared" si="2"/>
        <v>0</v>
      </c>
    </row>
    <row r="20" spans="1:14" ht="30" x14ac:dyDescent="0.25">
      <c r="A20" s="1">
        <f t="shared" si="3"/>
        <v>18</v>
      </c>
      <c r="B20" s="6" t="s">
        <v>82</v>
      </c>
      <c r="C20" s="11" t="s">
        <v>83</v>
      </c>
      <c r="D20" s="3"/>
      <c r="E20" s="11" t="s">
        <v>73</v>
      </c>
      <c r="F20" s="11" t="s">
        <v>84</v>
      </c>
      <c r="G20" s="3" t="s">
        <v>78</v>
      </c>
      <c r="H20" s="4">
        <v>1</v>
      </c>
      <c r="I20" s="4">
        <v>22500</v>
      </c>
      <c r="J20" s="4">
        <f t="shared" si="0"/>
        <v>22500</v>
      </c>
      <c r="K20" s="12"/>
      <c r="L20" s="72">
        <f>'MB Sheet '!N43</f>
        <v>1</v>
      </c>
      <c r="M20" s="80">
        <f t="shared" si="1"/>
        <v>22500</v>
      </c>
      <c r="N20" s="52">
        <f t="shared" si="2"/>
        <v>0</v>
      </c>
    </row>
    <row r="21" spans="1:14" ht="45" x14ac:dyDescent="0.25">
      <c r="A21" s="1">
        <f t="shared" si="3"/>
        <v>19</v>
      </c>
      <c r="B21" s="1" t="s">
        <v>85</v>
      </c>
      <c r="C21" s="11" t="s">
        <v>86</v>
      </c>
      <c r="D21" s="11"/>
      <c r="E21" s="11" t="s">
        <v>87</v>
      </c>
      <c r="F21" s="11"/>
      <c r="G21" s="11" t="s">
        <v>66</v>
      </c>
      <c r="H21" s="13">
        <v>5</v>
      </c>
      <c r="I21" s="13">
        <v>2500</v>
      </c>
      <c r="J21" s="4">
        <f t="shared" si="0"/>
        <v>12500</v>
      </c>
      <c r="K21" s="12"/>
      <c r="L21" s="72">
        <f>'MB Sheet '!N44</f>
        <v>4</v>
      </c>
      <c r="M21" s="80">
        <f t="shared" si="1"/>
        <v>10000</v>
      </c>
      <c r="N21" s="52">
        <f t="shared" si="2"/>
        <v>-2500</v>
      </c>
    </row>
    <row r="22" spans="1:14" x14ac:dyDescent="0.25">
      <c r="A22" s="1">
        <f t="shared" si="3"/>
        <v>20</v>
      </c>
      <c r="B22" s="6" t="s">
        <v>88</v>
      </c>
      <c r="C22" s="11" t="s">
        <v>89</v>
      </c>
      <c r="D22" s="11"/>
      <c r="E22" s="11" t="s">
        <v>90</v>
      </c>
      <c r="F22" s="11" t="s">
        <v>91</v>
      </c>
      <c r="G22" s="11" t="s">
        <v>66</v>
      </c>
      <c r="H22" s="13">
        <v>8</v>
      </c>
      <c r="I22" s="13">
        <v>1800</v>
      </c>
      <c r="J22" s="4">
        <f t="shared" si="0"/>
        <v>14400</v>
      </c>
      <c r="K22" s="12"/>
      <c r="L22" s="72">
        <f>'MB Sheet '!N45</f>
        <v>7</v>
      </c>
      <c r="M22" s="80">
        <f t="shared" si="1"/>
        <v>12600</v>
      </c>
      <c r="N22" s="52">
        <f t="shared" si="2"/>
        <v>-1800</v>
      </c>
    </row>
    <row r="23" spans="1:14" ht="60" x14ac:dyDescent="0.25">
      <c r="A23" s="1">
        <f t="shared" si="3"/>
        <v>21</v>
      </c>
      <c r="B23" s="6" t="s">
        <v>92</v>
      </c>
      <c r="C23" s="20" t="s">
        <v>93</v>
      </c>
      <c r="D23" s="20"/>
      <c r="E23" s="11" t="s">
        <v>94</v>
      </c>
      <c r="F23" s="11" t="s">
        <v>95</v>
      </c>
      <c r="G23" s="3" t="s">
        <v>66</v>
      </c>
      <c r="H23" s="4">
        <v>1</v>
      </c>
      <c r="I23" s="4">
        <v>88000</v>
      </c>
      <c r="J23" s="4">
        <f t="shared" si="0"/>
        <v>88000</v>
      </c>
      <c r="K23" s="12"/>
      <c r="L23" s="72">
        <f>'MB Sheet '!N46</f>
        <v>1</v>
      </c>
      <c r="M23" s="80">
        <f t="shared" si="1"/>
        <v>88000</v>
      </c>
      <c r="N23" s="52">
        <f t="shared" si="2"/>
        <v>0</v>
      </c>
    </row>
    <row r="24" spans="1:14" x14ac:dyDescent="0.25">
      <c r="A24" s="1">
        <f t="shared" si="3"/>
        <v>22</v>
      </c>
      <c r="B24" s="6" t="s">
        <v>96</v>
      </c>
      <c r="C24" s="20" t="s">
        <v>97</v>
      </c>
      <c r="D24" s="20"/>
      <c r="E24" s="11"/>
      <c r="F24" s="11"/>
      <c r="G24" s="3" t="s">
        <v>66</v>
      </c>
      <c r="H24" s="4">
        <v>8</v>
      </c>
      <c r="I24" s="4">
        <v>3500</v>
      </c>
      <c r="J24" s="4">
        <f t="shared" si="0"/>
        <v>28000</v>
      </c>
      <c r="K24" s="12"/>
      <c r="L24" s="72">
        <f>'MB Sheet '!N47</f>
        <v>4</v>
      </c>
      <c r="M24" s="80">
        <f t="shared" si="1"/>
        <v>14000</v>
      </c>
      <c r="N24" s="52">
        <f t="shared" si="2"/>
        <v>-14000</v>
      </c>
    </row>
    <row r="25" spans="1:14" ht="45" x14ac:dyDescent="0.25">
      <c r="A25" s="1">
        <f t="shared" si="3"/>
        <v>23</v>
      </c>
      <c r="B25" s="6" t="s">
        <v>98</v>
      </c>
      <c r="C25" s="11" t="s">
        <v>99</v>
      </c>
      <c r="D25" s="11"/>
      <c r="E25" s="11" t="s">
        <v>100</v>
      </c>
      <c r="F25" s="11"/>
      <c r="G25" s="3" t="s">
        <v>101</v>
      </c>
      <c r="H25" s="4">
        <v>0</v>
      </c>
      <c r="I25" s="4">
        <v>150</v>
      </c>
      <c r="J25" s="4">
        <f t="shared" si="0"/>
        <v>0</v>
      </c>
      <c r="K25" s="12"/>
      <c r="L25" s="72">
        <f>'MB Sheet '!N48</f>
        <v>0</v>
      </c>
      <c r="M25" s="80">
        <f t="shared" si="1"/>
        <v>0</v>
      </c>
      <c r="N25" s="52">
        <f t="shared" si="2"/>
        <v>0</v>
      </c>
    </row>
    <row r="26" spans="1:14" ht="30" x14ac:dyDescent="0.25">
      <c r="A26" s="1">
        <f t="shared" si="3"/>
        <v>24</v>
      </c>
      <c r="B26" s="6" t="s">
        <v>102</v>
      </c>
      <c r="C26" s="11" t="s">
        <v>103</v>
      </c>
      <c r="D26" s="11"/>
      <c r="E26" s="11" t="s">
        <v>104</v>
      </c>
      <c r="F26" s="11" t="s">
        <v>105</v>
      </c>
      <c r="G26" s="3" t="s">
        <v>66</v>
      </c>
      <c r="H26" s="4">
        <v>1</v>
      </c>
      <c r="I26" s="4">
        <v>12000</v>
      </c>
      <c r="J26" s="4">
        <f t="shared" si="0"/>
        <v>12000</v>
      </c>
      <c r="K26" s="12"/>
      <c r="L26" s="72">
        <f>'MB Sheet '!N49</f>
        <v>1</v>
      </c>
      <c r="M26" s="80">
        <f t="shared" si="1"/>
        <v>12000</v>
      </c>
      <c r="N26" s="52">
        <f t="shared" si="2"/>
        <v>0</v>
      </c>
    </row>
    <row r="27" spans="1:14" ht="45" x14ac:dyDescent="0.25">
      <c r="A27" s="1">
        <f t="shared" si="3"/>
        <v>25</v>
      </c>
      <c r="B27" s="6" t="s">
        <v>106</v>
      </c>
      <c r="C27" s="11" t="s">
        <v>107</v>
      </c>
      <c r="D27" s="11"/>
      <c r="E27" s="11" t="s">
        <v>104</v>
      </c>
      <c r="F27" s="11"/>
      <c r="G27" s="3" t="s">
        <v>66</v>
      </c>
      <c r="H27" s="4">
        <v>1</v>
      </c>
      <c r="I27" s="4">
        <v>22500</v>
      </c>
      <c r="J27" s="4">
        <f t="shared" si="0"/>
        <v>22500</v>
      </c>
      <c r="K27" s="12"/>
      <c r="L27" s="72">
        <f>'MB Sheet '!N50</f>
        <v>1</v>
      </c>
      <c r="M27" s="80">
        <f t="shared" si="1"/>
        <v>22500</v>
      </c>
      <c r="N27" s="52">
        <f t="shared" si="2"/>
        <v>0</v>
      </c>
    </row>
    <row r="28" spans="1:14" ht="39.6" customHeight="1" x14ac:dyDescent="0.25">
      <c r="A28" s="1">
        <f t="shared" si="3"/>
        <v>26</v>
      </c>
      <c r="B28" s="6" t="s">
        <v>108</v>
      </c>
      <c r="C28" s="11" t="s">
        <v>109</v>
      </c>
      <c r="D28" s="11"/>
      <c r="E28" s="11" t="s">
        <v>104</v>
      </c>
      <c r="F28" s="11" t="s">
        <v>110</v>
      </c>
      <c r="G28" s="3" t="s">
        <v>66</v>
      </c>
      <c r="H28" s="4">
        <v>3</v>
      </c>
      <c r="I28" s="4">
        <v>4500</v>
      </c>
      <c r="J28" s="4">
        <f t="shared" si="0"/>
        <v>13500</v>
      </c>
      <c r="K28" s="12"/>
      <c r="L28" s="72">
        <f>'MB Sheet '!N51</f>
        <v>3</v>
      </c>
      <c r="M28" s="80">
        <f t="shared" si="1"/>
        <v>13500</v>
      </c>
      <c r="N28" s="52">
        <f t="shared" si="2"/>
        <v>0</v>
      </c>
    </row>
    <row r="29" spans="1:14" x14ac:dyDescent="0.25">
      <c r="A29" s="1">
        <f t="shared" si="3"/>
        <v>27</v>
      </c>
      <c r="B29" s="6" t="s">
        <v>111</v>
      </c>
      <c r="C29" s="11" t="s">
        <v>112</v>
      </c>
      <c r="D29" s="11"/>
      <c r="E29" s="11" t="s">
        <v>113</v>
      </c>
      <c r="F29" s="6"/>
      <c r="G29" s="3" t="s">
        <v>66</v>
      </c>
      <c r="H29" s="4"/>
      <c r="I29" s="4">
        <v>28000</v>
      </c>
      <c r="J29" s="4">
        <f t="shared" si="0"/>
        <v>0</v>
      </c>
      <c r="K29" s="21" t="s">
        <v>114</v>
      </c>
      <c r="L29" s="72">
        <f>'MB Sheet '!N52</f>
        <v>0</v>
      </c>
      <c r="M29" s="80">
        <f t="shared" si="1"/>
        <v>0</v>
      </c>
      <c r="N29" s="52">
        <f t="shared" si="2"/>
        <v>0</v>
      </c>
    </row>
    <row r="30" spans="1:14" ht="30" x14ac:dyDescent="0.25">
      <c r="A30" s="1">
        <f t="shared" si="3"/>
        <v>28</v>
      </c>
      <c r="B30" s="6" t="s">
        <v>115</v>
      </c>
      <c r="C30" s="11" t="s">
        <v>116</v>
      </c>
      <c r="D30" s="11"/>
      <c r="E30" s="11" t="s">
        <v>117</v>
      </c>
      <c r="F30" s="11"/>
      <c r="G30" s="3" t="s">
        <v>118</v>
      </c>
      <c r="H30" s="4">
        <v>1</v>
      </c>
      <c r="I30" s="4">
        <v>48000</v>
      </c>
      <c r="J30" s="4">
        <f t="shared" si="0"/>
        <v>48000</v>
      </c>
      <c r="K30" s="12"/>
      <c r="L30" s="72">
        <f>'MB Sheet '!N53</f>
        <v>0</v>
      </c>
      <c r="M30" s="80">
        <f t="shared" si="1"/>
        <v>0</v>
      </c>
      <c r="N30" s="52">
        <f t="shared" si="2"/>
        <v>-48000</v>
      </c>
    </row>
    <row r="31" spans="1:14" x14ac:dyDescent="0.25">
      <c r="A31" s="1">
        <f t="shared" si="3"/>
        <v>29</v>
      </c>
      <c r="B31" s="6" t="s">
        <v>119</v>
      </c>
      <c r="C31" s="11" t="s">
        <v>120</v>
      </c>
      <c r="D31" s="11"/>
      <c r="E31" s="11"/>
      <c r="F31" s="11"/>
      <c r="G31" s="3" t="s">
        <v>57</v>
      </c>
      <c r="H31" s="4">
        <v>1</v>
      </c>
      <c r="I31" s="4">
        <v>48000</v>
      </c>
      <c r="J31" s="4">
        <f t="shared" si="0"/>
        <v>48000</v>
      </c>
      <c r="K31" s="12"/>
      <c r="L31" s="72">
        <f>'MB Sheet '!N54</f>
        <v>1</v>
      </c>
      <c r="M31" s="80">
        <f t="shared" si="1"/>
        <v>48000</v>
      </c>
      <c r="N31" s="52">
        <f t="shared" si="2"/>
        <v>0</v>
      </c>
    </row>
    <row r="32" spans="1:14" x14ac:dyDescent="0.25">
      <c r="A32" s="1">
        <f t="shared" si="3"/>
        <v>30</v>
      </c>
      <c r="B32" s="6" t="s">
        <v>121</v>
      </c>
      <c r="C32" s="11" t="s">
        <v>120</v>
      </c>
      <c r="D32" s="11"/>
      <c r="E32" s="11"/>
      <c r="F32" s="11"/>
      <c r="G32" s="3" t="s">
        <v>57</v>
      </c>
      <c r="H32" s="4">
        <v>1</v>
      </c>
      <c r="I32" s="4">
        <v>26000</v>
      </c>
      <c r="J32" s="4">
        <f t="shared" si="0"/>
        <v>26000</v>
      </c>
      <c r="K32" s="12"/>
      <c r="L32" s="72">
        <f>'MB Sheet '!N55</f>
        <v>1</v>
      </c>
      <c r="M32" s="80">
        <f t="shared" si="1"/>
        <v>26000</v>
      </c>
      <c r="N32" s="52">
        <f t="shared" si="2"/>
        <v>0</v>
      </c>
    </row>
    <row r="33" spans="1:16" x14ac:dyDescent="0.25">
      <c r="A33" s="1">
        <v>31</v>
      </c>
      <c r="B33" s="6" t="s">
        <v>122</v>
      </c>
      <c r="C33" s="3" t="s">
        <v>123</v>
      </c>
      <c r="D33" s="3"/>
      <c r="E33" s="11"/>
      <c r="F33" s="11"/>
      <c r="G33" s="3"/>
      <c r="H33" s="4"/>
      <c r="I33" s="4"/>
      <c r="J33" s="4"/>
      <c r="K33" s="12"/>
      <c r="L33" s="72"/>
      <c r="M33" s="80">
        <f t="shared" si="1"/>
        <v>0</v>
      </c>
      <c r="N33" s="52">
        <f t="shared" si="2"/>
        <v>0</v>
      </c>
    </row>
    <row r="34" spans="1:16" ht="15.75" thickBot="1" x14ac:dyDescent="0.3">
      <c r="A34" s="22"/>
      <c r="B34" s="23"/>
      <c r="C34" s="24"/>
      <c r="D34" s="24"/>
      <c r="E34" s="25"/>
      <c r="F34" s="25"/>
      <c r="G34" s="24"/>
      <c r="H34" s="26"/>
      <c r="I34" s="26"/>
      <c r="J34" s="26"/>
      <c r="K34" s="12"/>
      <c r="L34" s="72"/>
      <c r="M34" s="80">
        <f t="shared" si="1"/>
        <v>0</v>
      </c>
      <c r="N34" s="52">
        <f t="shared" si="2"/>
        <v>0</v>
      </c>
    </row>
    <row r="35" spans="1:16" ht="15.75" thickBot="1" x14ac:dyDescent="0.3">
      <c r="A35" s="27"/>
      <c r="B35" s="28" t="s">
        <v>124</v>
      </c>
      <c r="C35" s="29"/>
      <c r="D35" s="29"/>
      <c r="E35" s="30"/>
      <c r="F35" s="30"/>
      <c r="G35" s="29"/>
      <c r="H35" s="31"/>
      <c r="I35" s="32"/>
      <c r="J35" s="33">
        <f>SUM(J1:J34)</f>
        <v>1211011</v>
      </c>
      <c r="K35" s="12"/>
      <c r="L35" s="72"/>
      <c r="M35" s="53">
        <f>SUM(M1:M34)</f>
        <v>1087845.8</v>
      </c>
      <c r="N35" s="54">
        <f t="shared" si="2"/>
        <v>-123165.19999999995</v>
      </c>
    </row>
    <row r="36" spans="1:16" x14ac:dyDescent="0.25">
      <c r="A36" s="34" t="s">
        <v>125</v>
      </c>
      <c r="B36" s="35" t="s">
        <v>126</v>
      </c>
      <c r="C36" s="36"/>
      <c r="D36" s="37"/>
      <c r="E36" s="36"/>
      <c r="F36" s="36"/>
      <c r="G36" s="37"/>
      <c r="H36" s="38"/>
      <c r="I36" s="38"/>
      <c r="J36" s="38"/>
      <c r="M36" s="40">
        <f>M35-J35</f>
        <v>-123165.19999999995</v>
      </c>
    </row>
    <row r="37" spans="1:16" x14ac:dyDescent="0.25">
      <c r="F37" s="39"/>
      <c r="P37" s="83"/>
    </row>
    <row r="38" spans="1:16" x14ac:dyDescent="0.25">
      <c r="P38" s="84"/>
    </row>
    <row r="39" spans="1:16" x14ac:dyDescent="0.25">
      <c r="P39" s="84"/>
    </row>
  </sheetData>
  <pageMargins left="0.31496062992125984" right="0.27559055118110237" top="0.44" bottom="0.74803149606299213" header="0.31496062992125984" footer="0.31496062992125984"/>
  <pageSetup scale="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5A3E-4891-441C-9F4D-2F6642C4C259}">
  <sheetPr>
    <pageSetUpPr fitToPage="1"/>
  </sheetPr>
  <dimension ref="A1:N59"/>
  <sheetViews>
    <sheetView zoomScaleNormal="100" zoomScaleSheetLayoutView="89" workbookViewId="0">
      <selection activeCell="N49" sqref="N49"/>
    </sheetView>
  </sheetViews>
  <sheetFormatPr defaultColWidth="8.85546875" defaultRowHeight="15" x14ac:dyDescent="0.25"/>
  <cols>
    <col min="1" max="1" width="5.28515625" style="9" bestFit="1" customWidth="1"/>
    <col min="2" max="2" width="19.28515625" style="9" customWidth="1"/>
    <col min="3" max="3" width="59" style="5" bestFit="1" customWidth="1"/>
    <col min="4" max="4" width="8.7109375" style="5" customWidth="1"/>
    <col min="5" max="5" width="15.140625" style="39" bestFit="1" customWidth="1"/>
    <col min="6" max="6" width="12.7109375" style="5" bestFit="1" customWidth="1"/>
    <col min="7" max="7" width="5.7109375" style="5" bestFit="1" customWidth="1"/>
    <col min="8" max="8" width="7.28515625" style="40" bestFit="1" customWidth="1"/>
    <col min="9" max="9" width="9" style="76" bestFit="1" customWidth="1"/>
    <col min="10" max="10" width="8.140625" style="71" customWidth="1"/>
    <col min="11" max="11" width="7.85546875" style="5" bestFit="1" customWidth="1"/>
    <col min="12" max="12" width="8.7109375" style="71" customWidth="1"/>
    <col min="13" max="13" width="9.28515625" style="71" bestFit="1" customWidth="1"/>
    <col min="14" max="14" width="9.7109375" style="71" bestFit="1" customWidth="1"/>
    <col min="15" max="15" width="18.5703125" style="5" customWidth="1"/>
    <col min="16" max="16384" width="8.85546875" style="5"/>
  </cols>
  <sheetData>
    <row r="1" spans="1:14" ht="37.5" x14ac:dyDescent="0.25">
      <c r="A1" s="45"/>
      <c r="B1" s="46" t="s">
        <v>0</v>
      </c>
      <c r="C1" s="42" t="s">
        <v>1</v>
      </c>
      <c r="D1" s="42" t="s">
        <v>2</v>
      </c>
      <c r="E1" s="43" t="s">
        <v>3</v>
      </c>
      <c r="F1" s="42"/>
      <c r="G1" s="85" t="s">
        <v>144</v>
      </c>
      <c r="H1" s="86"/>
      <c r="I1" s="87" t="s">
        <v>146</v>
      </c>
      <c r="J1" s="87"/>
      <c r="K1" s="87"/>
      <c r="L1" s="87"/>
      <c r="M1" s="87"/>
      <c r="N1" s="72" t="s">
        <v>147</v>
      </c>
    </row>
    <row r="2" spans="1:14" s="9" customFormat="1" ht="45" x14ac:dyDescent="0.25">
      <c r="A2" s="47" t="s">
        <v>6</v>
      </c>
      <c r="B2" s="48" t="s">
        <v>7</v>
      </c>
      <c r="C2" s="47" t="s">
        <v>8</v>
      </c>
      <c r="D2" s="48" t="s">
        <v>9</v>
      </c>
      <c r="E2" s="48" t="s">
        <v>10</v>
      </c>
      <c r="F2" s="47" t="s">
        <v>11</v>
      </c>
      <c r="G2" s="47" t="s">
        <v>12</v>
      </c>
      <c r="H2" s="65" t="s">
        <v>13</v>
      </c>
      <c r="I2" s="75" t="s">
        <v>128</v>
      </c>
      <c r="J2" s="70" t="s">
        <v>129</v>
      </c>
      <c r="K2" s="47" t="s">
        <v>130</v>
      </c>
      <c r="L2" s="70" t="s">
        <v>148</v>
      </c>
      <c r="M2" s="70" t="s">
        <v>127</v>
      </c>
      <c r="N2" s="73"/>
    </row>
    <row r="3" spans="1:14" ht="120" x14ac:dyDescent="0.25">
      <c r="A3" s="1">
        <v>1</v>
      </c>
      <c r="B3" s="6" t="s">
        <v>16</v>
      </c>
      <c r="C3" s="10" t="s">
        <v>17</v>
      </c>
      <c r="D3" s="10"/>
      <c r="E3" s="10" t="s">
        <v>18</v>
      </c>
      <c r="F3" s="11"/>
      <c r="G3" s="57" t="s">
        <v>19</v>
      </c>
      <c r="H3" s="66">
        <v>670</v>
      </c>
      <c r="I3" s="64"/>
      <c r="J3" s="57"/>
      <c r="K3" s="4"/>
      <c r="L3" s="57"/>
      <c r="M3" s="63">
        <f>SUM(L3:L9)</f>
        <v>675.5</v>
      </c>
      <c r="N3" s="74">
        <v>670</v>
      </c>
    </row>
    <row r="4" spans="1:14" x14ac:dyDescent="0.25">
      <c r="A4" s="1"/>
      <c r="B4" s="6"/>
      <c r="C4" s="10" t="s">
        <v>141</v>
      </c>
      <c r="D4" s="10"/>
      <c r="E4" s="10"/>
      <c r="F4" s="11"/>
      <c r="G4" s="57"/>
      <c r="H4" s="66"/>
      <c r="I4" s="64"/>
      <c r="J4" s="57"/>
      <c r="K4" s="4"/>
      <c r="L4" s="57">
        <v>168</v>
      </c>
      <c r="M4" s="57"/>
      <c r="N4" s="72"/>
    </row>
    <row r="5" spans="1:14" x14ac:dyDescent="0.25">
      <c r="A5" s="1"/>
      <c r="B5" s="6"/>
      <c r="C5" s="10" t="s">
        <v>139</v>
      </c>
      <c r="D5" s="10"/>
      <c r="E5" s="10"/>
      <c r="F5" s="11"/>
      <c r="G5" s="57"/>
      <c r="H5" s="66"/>
      <c r="I5" s="64"/>
      <c r="J5" s="57"/>
      <c r="K5" s="4"/>
      <c r="L5" s="57">
        <v>146</v>
      </c>
      <c r="M5" s="57"/>
      <c r="N5" s="72"/>
    </row>
    <row r="6" spans="1:14" x14ac:dyDescent="0.25">
      <c r="A6" s="1"/>
      <c r="B6" s="6"/>
      <c r="C6" s="10" t="s">
        <v>138</v>
      </c>
      <c r="D6" s="10"/>
      <c r="E6" s="10"/>
      <c r="F6" s="11"/>
      <c r="G6" s="57"/>
      <c r="H6" s="66"/>
      <c r="I6" s="64"/>
      <c r="J6" s="57"/>
      <c r="K6" s="4"/>
      <c r="L6" s="57">
        <v>198</v>
      </c>
      <c r="M6" s="57"/>
      <c r="N6" s="72"/>
    </row>
    <row r="7" spans="1:14" x14ac:dyDescent="0.25">
      <c r="A7" s="1"/>
      <c r="B7" s="6"/>
      <c r="C7" s="10" t="s">
        <v>142</v>
      </c>
      <c r="D7" s="10"/>
      <c r="E7" s="10"/>
      <c r="F7" s="11"/>
      <c r="G7" s="57"/>
      <c r="H7" s="66"/>
      <c r="I7" s="64"/>
      <c r="J7" s="57"/>
      <c r="K7" s="4"/>
      <c r="L7" s="57">
        <v>78</v>
      </c>
      <c r="M7" s="57"/>
      <c r="N7" s="72"/>
    </row>
    <row r="8" spans="1:14" x14ac:dyDescent="0.25">
      <c r="A8" s="1"/>
      <c r="B8" s="6"/>
      <c r="C8" s="10" t="s">
        <v>143</v>
      </c>
      <c r="D8" s="10"/>
      <c r="E8" s="10"/>
      <c r="F8" s="11"/>
      <c r="G8" s="57"/>
      <c r="H8" s="66"/>
      <c r="I8" s="64"/>
      <c r="J8" s="57"/>
      <c r="K8" s="4"/>
      <c r="L8" s="57">
        <v>36</v>
      </c>
      <c r="M8" s="57"/>
      <c r="N8" s="72"/>
    </row>
    <row r="9" spans="1:14" x14ac:dyDescent="0.25">
      <c r="A9" s="1"/>
      <c r="B9" s="6"/>
      <c r="C9" s="10" t="s">
        <v>140</v>
      </c>
      <c r="D9" s="10"/>
      <c r="E9" s="10"/>
      <c r="F9" s="11"/>
      <c r="G9" s="57"/>
      <c r="H9" s="66"/>
      <c r="I9" s="64"/>
      <c r="J9" s="57"/>
      <c r="K9" s="4"/>
      <c r="L9" s="57">
        <v>49.5</v>
      </c>
      <c r="M9" s="57"/>
      <c r="N9" s="72"/>
    </row>
    <row r="10" spans="1:14" x14ac:dyDescent="0.25">
      <c r="A10" s="1"/>
      <c r="B10" s="6"/>
      <c r="C10" s="10"/>
      <c r="D10" s="10"/>
      <c r="E10" s="10"/>
      <c r="F10" s="11"/>
      <c r="G10" s="57"/>
      <c r="H10" s="66"/>
      <c r="I10" s="64"/>
      <c r="J10" s="57"/>
      <c r="K10" s="4"/>
      <c r="L10" s="57"/>
      <c r="M10" s="57"/>
      <c r="N10" s="72"/>
    </row>
    <row r="11" spans="1:14" ht="45" x14ac:dyDescent="0.25">
      <c r="A11" s="1">
        <f>A3+1</f>
        <v>2</v>
      </c>
      <c r="B11" s="6" t="s">
        <v>20</v>
      </c>
      <c r="C11" s="11" t="s">
        <v>21</v>
      </c>
      <c r="D11" s="11"/>
      <c r="E11" s="11" t="s">
        <v>22</v>
      </c>
      <c r="F11" s="11"/>
      <c r="G11" s="58" t="s">
        <v>24</v>
      </c>
      <c r="H11" s="67">
        <f>6*2.55</f>
        <v>15.299999999999999</v>
      </c>
      <c r="I11" s="64">
        <f>6000/1000</f>
        <v>6</v>
      </c>
      <c r="J11" s="57">
        <v>2.4</v>
      </c>
      <c r="K11" s="4"/>
      <c r="L11" s="57">
        <v>1</v>
      </c>
      <c r="M11" s="63">
        <f>I11*J11*L11</f>
        <v>14.399999999999999</v>
      </c>
      <c r="N11" s="74">
        <f>M11</f>
        <v>14.399999999999999</v>
      </c>
    </row>
    <row r="12" spans="1:14" ht="187.15" customHeight="1" x14ac:dyDescent="0.25">
      <c r="A12" s="1">
        <f t="shared" ref="A12:A55" si="0">A11+1</f>
        <v>3</v>
      </c>
      <c r="B12" s="6" t="s">
        <v>25</v>
      </c>
      <c r="C12" s="59" t="s">
        <v>26</v>
      </c>
      <c r="D12" s="59"/>
      <c r="E12" s="59" t="s">
        <v>27</v>
      </c>
      <c r="F12" s="60"/>
      <c r="G12" s="61" t="s">
        <v>24</v>
      </c>
      <c r="H12" s="68">
        <f>6*3.6</f>
        <v>21.6</v>
      </c>
      <c r="I12" s="64">
        <f>6000/1000</f>
        <v>6</v>
      </c>
      <c r="J12" s="57">
        <v>2.4300000000000002</v>
      </c>
      <c r="K12" s="4"/>
      <c r="L12" s="57">
        <v>1</v>
      </c>
      <c r="M12" s="63">
        <f>I12*J12*L12</f>
        <v>14.580000000000002</v>
      </c>
      <c r="N12" s="72">
        <f>M12</f>
        <v>14.580000000000002</v>
      </c>
    </row>
    <row r="13" spans="1:14" ht="45" x14ac:dyDescent="0.25">
      <c r="A13" s="1">
        <f t="shared" si="0"/>
        <v>4</v>
      </c>
      <c r="B13" s="6" t="s">
        <v>29</v>
      </c>
      <c r="C13" s="10" t="s">
        <v>30</v>
      </c>
      <c r="D13" s="10"/>
      <c r="E13" s="10"/>
      <c r="F13" s="6"/>
      <c r="G13" s="58" t="s">
        <v>24</v>
      </c>
      <c r="H13" s="82">
        <v>24</v>
      </c>
      <c r="I13" s="77">
        <f>6000/1000</f>
        <v>6</v>
      </c>
      <c r="J13" s="78">
        <v>2.5</v>
      </c>
      <c r="K13" s="44"/>
      <c r="L13" s="78">
        <v>1</v>
      </c>
      <c r="M13" s="63">
        <f>I13*J13*L13</f>
        <v>15</v>
      </c>
      <c r="N13" s="74">
        <f>M13</f>
        <v>15</v>
      </c>
    </row>
    <row r="14" spans="1:14" ht="30" x14ac:dyDescent="0.25">
      <c r="A14" s="1">
        <f t="shared" si="0"/>
        <v>5</v>
      </c>
      <c r="B14" s="6" t="s">
        <v>32</v>
      </c>
      <c r="C14" s="11" t="s">
        <v>33</v>
      </c>
      <c r="D14" s="11"/>
      <c r="E14" s="11" t="s">
        <v>34</v>
      </c>
      <c r="F14" s="11"/>
      <c r="G14" s="58" t="s">
        <v>35</v>
      </c>
      <c r="H14" s="67">
        <f>2.4*8</f>
        <v>19.2</v>
      </c>
      <c r="I14" s="64">
        <v>2.44</v>
      </c>
      <c r="J14" s="57"/>
      <c r="K14" s="4"/>
      <c r="L14" s="57">
        <v>7</v>
      </c>
      <c r="M14" s="63">
        <f>I14*L14</f>
        <v>17.079999999999998</v>
      </c>
      <c r="N14" s="74">
        <f>M14</f>
        <v>17.079999999999998</v>
      </c>
    </row>
    <row r="15" spans="1:14" ht="75" x14ac:dyDescent="0.25">
      <c r="A15" s="1">
        <f t="shared" si="0"/>
        <v>6</v>
      </c>
      <c r="B15" s="6" t="s">
        <v>36</v>
      </c>
      <c r="C15" s="10" t="s">
        <v>37</v>
      </c>
      <c r="D15" s="10"/>
      <c r="E15" s="10" t="s">
        <v>38</v>
      </c>
      <c r="F15" s="11"/>
      <c r="G15" s="57" t="s">
        <v>24</v>
      </c>
      <c r="H15" s="66">
        <f>6*3*2+6*0.9*2+2.4*0.9*2</f>
        <v>51.12</v>
      </c>
      <c r="I15" s="64"/>
      <c r="J15" s="57"/>
      <c r="K15" s="4"/>
      <c r="L15" s="57"/>
      <c r="M15" s="63">
        <f>SUM(L16:L20)</f>
        <v>50.936000000000007</v>
      </c>
      <c r="N15" s="74">
        <f>M15</f>
        <v>50.936000000000007</v>
      </c>
    </row>
    <row r="16" spans="1:14" x14ac:dyDescent="0.25">
      <c r="A16" s="1"/>
      <c r="B16" s="6"/>
      <c r="C16" s="10" t="s">
        <v>131</v>
      </c>
      <c r="D16" s="10"/>
      <c r="E16" s="10"/>
      <c r="F16" s="11"/>
      <c r="G16" s="57"/>
      <c r="H16" s="66"/>
      <c r="I16" s="64">
        <v>6</v>
      </c>
      <c r="J16" s="57">
        <f>2700/1000</f>
        <v>2.7</v>
      </c>
      <c r="K16" s="44">
        <v>2</v>
      </c>
      <c r="L16" s="57">
        <f>I16*J16*K16</f>
        <v>32.400000000000006</v>
      </c>
      <c r="M16" s="57"/>
      <c r="N16" s="72"/>
    </row>
    <row r="17" spans="1:14" x14ac:dyDescent="0.25">
      <c r="A17" s="1"/>
      <c r="B17" s="6"/>
      <c r="C17" s="10" t="s">
        <v>137</v>
      </c>
      <c r="D17" s="10"/>
      <c r="E17" s="10"/>
      <c r="F17" s="11"/>
      <c r="G17" s="57"/>
      <c r="H17" s="66"/>
      <c r="I17" s="64">
        <v>6</v>
      </c>
      <c r="J17" s="57">
        <v>0.95</v>
      </c>
      <c r="K17" s="44">
        <v>2</v>
      </c>
      <c r="L17" s="57">
        <f>I17*J17*K17</f>
        <v>11.399999999999999</v>
      </c>
      <c r="M17" s="57"/>
      <c r="N17" s="72"/>
    </row>
    <row r="18" spans="1:14" x14ac:dyDescent="0.25">
      <c r="A18" s="1"/>
      <c r="B18" s="6"/>
      <c r="C18" s="10" t="s">
        <v>132</v>
      </c>
      <c r="D18" s="10"/>
      <c r="E18" s="10"/>
      <c r="F18" s="11"/>
      <c r="G18" s="57"/>
      <c r="H18" s="66"/>
      <c r="I18" s="64">
        <v>2.44</v>
      </c>
      <c r="J18" s="57">
        <v>0.95</v>
      </c>
      <c r="K18" s="44">
        <v>2</v>
      </c>
      <c r="L18" s="57">
        <f>I18*J18*K18</f>
        <v>4.6360000000000001</v>
      </c>
      <c r="M18" s="57"/>
      <c r="N18" s="72"/>
    </row>
    <row r="19" spans="1:14" x14ac:dyDescent="0.25">
      <c r="A19" s="1"/>
      <c r="B19" s="6"/>
      <c r="C19" s="10" t="s">
        <v>133</v>
      </c>
      <c r="D19" s="10"/>
      <c r="E19" s="10"/>
      <c r="F19" s="11"/>
      <c r="G19" s="57"/>
      <c r="H19" s="66"/>
      <c r="I19" s="64">
        <v>2.44</v>
      </c>
      <c r="J19" s="57">
        <v>0.95</v>
      </c>
      <c r="K19" s="44">
        <v>2</v>
      </c>
      <c r="L19" s="57">
        <f>I19*J19*K19</f>
        <v>4.6360000000000001</v>
      </c>
      <c r="M19" s="57"/>
      <c r="N19" s="72"/>
    </row>
    <row r="20" spans="1:14" x14ac:dyDescent="0.25">
      <c r="A20" s="1"/>
      <c r="B20" s="6"/>
      <c r="C20" s="10" t="s">
        <v>149</v>
      </c>
      <c r="D20" s="10"/>
      <c r="E20" s="10"/>
      <c r="F20" s="11"/>
      <c r="G20" s="57"/>
      <c r="H20" s="66"/>
      <c r="I20" s="64">
        <f>(1840+830)/1000</f>
        <v>2.67</v>
      </c>
      <c r="J20" s="57">
        <v>0.4</v>
      </c>
      <c r="K20" s="4">
        <v>-2</v>
      </c>
      <c r="L20" s="57">
        <f>I20*J20*K20</f>
        <v>-2.1360000000000001</v>
      </c>
      <c r="M20" s="57"/>
      <c r="N20" s="72"/>
    </row>
    <row r="21" spans="1:14" ht="30" x14ac:dyDescent="0.25">
      <c r="A21" s="1">
        <f>A15+1</f>
        <v>7</v>
      </c>
      <c r="B21" s="6" t="s">
        <v>39</v>
      </c>
      <c r="C21" s="10" t="s">
        <v>40</v>
      </c>
      <c r="D21" s="10"/>
      <c r="E21" s="10" t="s">
        <v>41</v>
      </c>
      <c r="F21" s="11"/>
      <c r="G21" s="57" t="s">
        <v>24</v>
      </c>
      <c r="H21" s="66">
        <f>6*0.6+6*2.7</f>
        <v>19.800000000000004</v>
      </c>
      <c r="I21" s="64"/>
      <c r="J21" s="57"/>
      <c r="K21" s="4"/>
      <c r="L21" s="57"/>
      <c r="M21" s="63">
        <f>SUM(L22:L23)</f>
        <v>17.802000000000003</v>
      </c>
      <c r="N21" s="74">
        <f>M21</f>
        <v>17.802000000000003</v>
      </c>
    </row>
    <row r="22" spans="1:14" x14ac:dyDescent="0.25">
      <c r="A22" s="1"/>
      <c r="B22" s="6"/>
      <c r="C22" s="10"/>
      <c r="D22" s="10"/>
      <c r="E22" s="10"/>
      <c r="F22" s="11"/>
      <c r="G22" s="57"/>
      <c r="H22" s="66"/>
      <c r="I22" s="77">
        <f>6000/1000</f>
        <v>6</v>
      </c>
      <c r="J22" s="78">
        <f>2700/1000</f>
        <v>2.7</v>
      </c>
      <c r="K22" s="78">
        <v>1</v>
      </c>
      <c r="L22" s="57">
        <f>SUM(I22*J22*K22)</f>
        <v>16.200000000000003</v>
      </c>
      <c r="M22" s="79"/>
      <c r="N22" s="72"/>
    </row>
    <row r="23" spans="1:14" x14ac:dyDescent="0.25">
      <c r="A23" s="1"/>
      <c r="B23" s="6"/>
      <c r="C23" s="10"/>
      <c r="D23" s="10"/>
      <c r="E23" s="10"/>
      <c r="F23" s="11"/>
      <c r="G23" s="57"/>
      <c r="H23" s="66"/>
      <c r="I23" s="77">
        <f>(830+1840)/1000</f>
        <v>2.67</v>
      </c>
      <c r="J23" s="78">
        <f>600/1000</f>
        <v>0.6</v>
      </c>
      <c r="K23" s="78">
        <v>1</v>
      </c>
      <c r="L23" s="57">
        <f>SUM(I23*J23*K23)</f>
        <v>1.6019999999999999</v>
      </c>
      <c r="M23" s="79"/>
      <c r="N23" s="72"/>
    </row>
    <row r="24" spans="1:14" ht="30" x14ac:dyDescent="0.25">
      <c r="A24" s="1">
        <f>A21+1</f>
        <v>8</v>
      </c>
      <c r="B24" s="6" t="s">
        <v>43</v>
      </c>
      <c r="C24" s="10" t="s">
        <v>44</v>
      </c>
      <c r="D24" s="10"/>
      <c r="E24" s="10" t="s">
        <v>45</v>
      </c>
      <c r="F24" s="11"/>
      <c r="G24" s="57" t="s">
        <v>24</v>
      </c>
      <c r="H24" s="66">
        <f>1*0.95+6.8*0.3</f>
        <v>2.99</v>
      </c>
      <c r="I24" s="64"/>
      <c r="J24" s="57"/>
      <c r="K24" s="4"/>
      <c r="L24" s="57"/>
      <c r="M24" s="63">
        <f>SUM(L25:L26)</f>
        <v>2.99</v>
      </c>
      <c r="N24" s="74">
        <f>M24</f>
        <v>2.99</v>
      </c>
    </row>
    <row r="25" spans="1:14" x14ac:dyDescent="0.25">
      <c r="A25" s="1"/>
      <c r="B25" s="6"/>
      <c r="C25" s="10"/>
      <c r="D25" s="10"/>
      <c r="E25" s="10"/>
      <c r="F25" s="11"/>
      <c r="G25" s="57"/>
      <c r="H25" s="66"/>
      <c r="I25" s="64">
        <v>1</v>
      </c>
      <c r="J25" s="57">
        <f>950/1000</f>
        <v>0.95</v>
      </c>
      <c r="K25" s="57">
        <v>1</v>
      </c>
      <c r="L25" s="57">
        <f>I25*J25*K25</f>
        <v>0.95</v>
      </c>
      <c r="M25" s="79"/>
      <c r="N25" s="72"/>
    </row>
    <row r="26" spans="1:14" x14ac:dyDescent="0.25">
      <c r="A26" s="1"/>
      <c r="B26" s="6"/>
      <c r="C26" s="10"/>
      <c r="D26" s="10"/>
      <c r="E26" s="10"/>
      <c r="F26" s="11"/>
      <c r="G26" s="57"/>
      <c r="H26" s="66"/>
      <c r="I26" s="64">
        <f>6800/1000</f>
        <v>6.8</v>
      </c>
      <c r="J26" s="57">
        <v>0.15</v>
      </c>
      <c r="K26" s="57">
        <v>2</v>
      </c>
      <c r="L26" s="57">
        <f>I26*J26*K26</f>
        <v>2.04</v>
      </c>
      <c r="M26" s="79"/>
      <c r="N26" s="72"/>
    </row>
    <row r="27" spans="1:14" ht="30" x14ac:dyDescent="0.25">
      <c r="A27" s="1">
        <f>A24+1</f>
        <v>9</v>
      </c>
      <c r="B27" s="6" t="s">
        <v>47</v>
      </c>
      <c r="C27" s="10" t="s">
        <v>48</v>
      </c>
      <c r="D27" s="10"/>
      <c r="E27" s="10" t="s">
        <v>49</v>
      </c>
      <c r="F27" s="11"/>
      <c r="G27" s="57" t="s">
        <v>24</v>
      </c>
      <c r="H27" s="66">
        <f>2.4*0.6*2+0.3*3*5</f>
        <v>7.38</v>
      </c>
      <c r="I27" s="64"/>
      <c r="J27" s="57"/>
      <c r="K27" s="4"/>
      <c r="L27" s="57"/>
      <c r="M27" s="63">
        <f>SUM(L28:L30)</f>
        <v>5.7620000000000005</v>
      </c>
      <c r="N27" s="74">
        <f>M27</f>
        <v>5.7620000000000005</v>
      </c>
    </row>
    <row r="28" spans="1:14" x14ac:dyDescent="0.25">
      <c r="A28" s="1"/>
      <c r="B28" s="6"/>
      <c r="C28" s="10"/>
      <c r="D28" s="10"/>
      <c r="E28" s="10"/>
      <c r="F28" s="11"/>
      <c r="G28" s="57"/>
      <c r="H28" s="66"/>
      <c r="I28" s="64">
        <v>2</v>
      </c>
      <c r="J28" s="57">
        <v>0.2</v>
      </c>
      <c r="K28" s="57">
        <v>5</v>
      </c>
      <c r="L28" s="57">
        <f>I28*J28*K28</f>
        <v>2</v>
      </c>
      <c r="M28" s="57"/>
      <c r="N28" s="72"/>
    </row>
    <row r="29" spans="1:14" x14ac:dyDescent="0.25">
      <c r="A29" s="1"/>
      <c r="B29" s="6"/>
      <c r="C29" s="10"/>
      <c r="D29" s="10"/>
      <c r="E29" s="10"/>
      <c r="F29" s="11"/>
      <c r="G29" s="57"/>
      <c r="H29" s="66"/>
      <c r="I29" s="64">
        <v>6</v>
      </c>
      <c r="J29" s="57">
        <v>0.2</v>
      </c>
      <c r="K29" s="57">
        <v>1</v>
      </c>
      <c r="L29" s="57">
        <f t="shared" ref="L29:L30" si="1">I29*J29*K29</f>
        <v>1.2000000000000002</v>
      </c>
      <c r="M29" s="57"/>
      <c r="N29" s="72"/>
    </row>
    <row r="30" spans="1:14" x14ac:dyDescent="0.25">
      <c r="A30" s="1"/>
      <c r="B30" s="6"/>
      <c r="C30" s="10"/>
      <c r="D30" s="10"/>
      <c r="E30" s="10"/>
      <c r="F30" s="11"/>
      <c r="G30" s="57"/>
      <c r="H30" s="66"/>
      <c r="I30" s="77">
        <v>2.5619999999999998</v>
      </c>
      <c r="J30" s="78">
        <v>1</v>
      </c>
      <c r="K30" s="78">
        <v>1</v>
      </c>
      <c r="L30" s="78">
        <f t="shared" si="1"/>
        <v>2.5619999999999998</v>
      </c>
      <c r="M30" s="57"/>
      <c r="N30" s="72"/>
    </row>
    <row r="31" spans="1:14" ht="45" x14ac:dyDescent="0.25">
      <c r="A31" s="1">
        <f>A27+1</f>
        <v>10</v>
      </c>
      <c r="B31" s="6" t="s">
        <v>51</v>
      </c>
      <c r="C31" s="11" t="s">
        <v>52</v>
      </c>
      <c r="D31" s="11"/>
      <c r="E31" s="11"/>
      <c r="F31" s="11"/>
      <c r="G31" s="58" t="s">
        <v>24</v>
      </c>
      <c r="H31" s="67">
        <f>2.4*0.6*2+2.55*0.9*1</f>
        <v>5.1749999999999998</v>
      </c>
      <c r="I31" s="64"/>
      <c r="J31" s="57"/>
      <c r="K31" s="4"/>
      <c r="L31" s="57"/>
      <c r="M31" s="63">
        <f>M32+M33</f>
        <v>4.5</v>
      </c>
      <c r="N31" s="74">
        <f>M31</f>
        <v>4.5</v>
      </c>
    </row>
    <row r="32" spans="1:14" x14ac:dyDescent="0.25">
      <c r="A32" s="1"/>
      <c r="B32" s="6"/>
      <c r="C32" s="11"/>
      <c r="D32" s="11"/>
      <c r="E32" s="11"/>
      <c r="F32" s="11"/>
      <c r="G32" s="58"/>
      <c r="H32" s="67"/>
      <c r="I32" s="64">
        <v>6</v>
      </c>
      <c r="J32" s="57">
        <v>0.75</v>
      </c>
      <c r="K32" s="4"/>
      <c r="L32" s="57">
        <v>1</v>
      </c>
      <c r="M32" s="57">
        <f>I32*J32*L32</f>
        <v>4.5</v>
      </c>
      <c r="N32" s="72"/>
    </row>
    <row r="33" spans="1:14" x14ac:dyDescent="0.25">
      <c r="A33" s="1"/>
      <c r="B33" s="6"/>
      <c r="C33" s="11"/>
      <c r="D33" s="11"/>
      <c r="E33" s="11"/>
      <c r="F33" s="11"/>
      <c r="G33" s="58"/>
      <c r="H33" s="67"/>
      <c r="I33" s="64"/>
      <c r="J33" s="57"/>
      <c r="K33" s="4"/>
      <c r="L33" s="57"/>
      <c r="M33" s="57"/>
      <c r="N33" s="72"/>
    </row>
    <row r="34" spans="1:14" ht="47.25" x14ac:dyDescent="0.25">
      <c r="A34" s="1">
        <f>A31+1</f>
        <v>11</v>
      </c>
      <c r="B34" s="6" t="s">
        <v>54</v>
      </c>
      <c r="C34" s="18" t="s">
        <v>55</v>
      </c>
      <c r="D34" s="11"/>
      <c r="E34" s="11"/>
      <c r="F34" s="11" t="s">
        <v>56</v>
      </c>
      <c r="G34" s="58" t="s">
        <v>57</v>
      </c>
      <c r="H34" s="67">
        <v>1</v>
      </c>
      <c r="I34" s="64"/>
      <c r="J34" s="57"/>
      <c r="K34" s="4"/>
      <c r="L34" s="57">
        <v>1</v>
      </c>
      <c r="M34" s="63">
        <f>L34</f>
        <v>1</v>
      </c>
      <c r="N34" s="74">
        <f>M34</f>
        <v>1</v>
      </c>
    </row>
    <row r="35" spans="1:14" ht="75" x14ac:dyDescent="0.25">
      <c r="A35" s="1">
        <f t="shared" si="0"/>
        <v>12</v>
      </c>
      <c r="B35" s="1" t="s">
        <v>58</v>
      </c>
      <c r="C35" s="11" t="s">
        <v>59</v>
      </c>
      <c r="D35" s="11"/>
      <c r="E35" s="11" t="s">
        <v>60</v>
      </c>
      <c r="F35" s="11" t="s">
        <v>61</v>
      </c>
      <c r="G35" s="58" t="s">
        <v>24</v>
      </c>
      <c r="H35" s="67">
        <f>6*1+3*1*2</f>
        <v>12</v>
      </c>
      <c r="I35" s="64"/>
      <c r="J35" s="57"/>
      <c r="K35" s="4"/>
      <c r="L35" s="57"/>
      <c r="M35" s="63">
        <f>SUM(L36:L37)</f>
        <v>12</v>
      </c>
      <c r="N35" s="74">
        <f>M35</f>
        <v>12</v>
      </c>
    </row>
    <row r="36" spans="1:14" x14ac:dyDescent="0.25">
      <c r="A36" s="1"/>
      <c r="B36" s="1"/>
      <c r="C36" s="11"/>
      <c r="D36" s="11"/>
      <c r="E36" s="11"/>
      <c r="F36" s="11"/>
      <c r="G36" s="58"/>
      <c r="H36" s="67"/>
      <c r="I36" s="64">
        <f>6000/1000</f>
        <v>6</v>
      </c>
      <c r="J36" s="57">
        <f>1000/1000</f>
        <v>1</v>
      </c>
      <c r="K36" s="4">
        <v>1</v>
      </c>
      <c r="L36" s="57">
        <f>I36*J36*K36</f>
        <v>6</v>
      </c>
      <c r="M36" s="57"/>
      <c r="N36" s="72"/>
    </row>
    <row r="37" spans="1:14" x14ac:dyDescent="0.25">
      <c r="A37" s="1"/>
      <c r="B37" s="1"/>
      <c r="C37" s="11"/>
      <c r="D37" s="11"/>
      <c r="E37" s="11"/>
      <c r="F37" s="11"/>
      <c r="G37" s="58"/>
      <c r="H37" s="67"/>
      <c r="I37" s="64">
        <f>3000/1000</f>
        <v>3</v>
      </c>
      <c r="J37" s="57">
        <f>1000/1000</f>
        <v>1</v>
      </c>
      <c r="K37" s="4">
        <v>2</v>
      </c>
      <c r="L37" s="57">
        <f>I37*J37*K37</f>
        <v>6</v>
      </c>
      <c r="M37" s="57"/>
      <c r="N37" s="72"/>
    </row>
    <row r="38" spans="1:14" ht="45" x14ac:dyDescent="0.25">
      <c r="A38" s="1">
        <f>A35+1</f>
        <v>13</v>
      </c>
      <c r="B38" s="1" t="s">
        <v>62</v>
      </c>
      <c r="C38" s="11" t="s">
        <v>63</v>
      </c>
      <c r="D38" s="11">
        <v>2</v>
      </c>
      <c r="E38" s="11" t="s">
        <v>64</v>
      </c>
      <c r="F38" s="11" t="s">
        <v>65</v>
      </c>
      <c r="G38" s="58" t="s">
        <v>66</v>
      </c>
      <c r="H38" s="67">
        <v>2</v>
      </c>
      <c r="I38" s="64"/>
      <c r="J38" s="57"/>
      <c r="K38" s="4"/>
      <c r="L38" s="57"/>
      <c r="M38" s="63">
        <v>2</v>
      </c>
      <c r="N38" s="74">
        <f t="shared" ref="N38:N55" si="2">M38</f>
        <v>2</v>
      </c>
    </row>
    <row r="39" spans="1:14" ht="45" x14ac:dyDescent="0.25">
      <c r="A39" s="1">
        <f t="shared" si="0"/>
        <v>14</v>
      </c>
      <c r="B39" s="1" t="s">
        <v>67</v>
      </c>
      <c r="C39" s="11" t="s">
        <v>68</v>
      </c>
      <c r="D39" s="11">
        <v>9</v>
      </c>
      <c r="E39" s="11" t="s">
        <v>69</v>
      </c>
      <c r="F39" s="11" t="s">
        <v>70</v>
      </c>
      <c r="G39" s="58" t="s">
        <v>66</v>
      </c>
      <c r="H39" s="67">
        <v>1</v>
      </c>
      <c r="I39" s="64"/>
      <c r="J39" s="57"/>
      <c r="K39" s="4"/>
      <c r="L39" s="57"/>
      <c r="M39" s="63">
        <v>1</v>
      </c>
      <c r="N39" s="74">
        <f t="shared" si="2"/>
        <v>1</v>
      </c>
    </row>
    <row r="40" spans="1:14" ht="60" x14ac:dyDescent="0.25">
      <c r="A40" s="1">
        <f t="shared" si="0"/>
        <v>15</v>
      </c>
      <c r="B40" s="1" t="s">
        <v>71</v>
      </c>
      <c r="C40" s="11" t="s">
        <v>72</v>
      </c>
      <c r="D40" s="11">
        <v>7</v>
      </c>
      <c r="E40" s="11" t="s">
        <v>73</v>
      </c>
      <c r="F40" s="11" t="s">
        <v>74</v>
      </c>
      <c r="G40" s="58" t="s">
        <v>66</v>
      </c>
      <c r="H40" s="67">
        <v>2</v>
      </c>
      <c r="I40" s="64"/>
      <c r="J40" s="57"/>
      <c r="K40" s="4"/>
      <c r="L40" s="57"/>
      <c r="M40" s="63">
        <v>2</v>
      </c>
      <c r="N40" s="74">
        <f t="shared" si="2"/>
        <v>2</v>
      </c>
    </row>
    <row r="41" spans="1:14" ht="30" x14ac:dyDescent="0.25">
      <c r="A41" s="1">
        <f t="shared" si="0"/>
        <v>16</v>
      </c>
      <c r="B41" s="6" t="s">
        <v>75</v>
      </c>
      <c r="C41" s="3" t="s">
        <v>76</v>
      </c>
      <c r="D41" s="3"/>
      <c r="E41" s="11" t="s">
        <v>77</v>
      </c>
      <c r="F41" s="11"/>
      <c r="G41" s="57" t="s">
        <v>78</v>
      </c>
      <c r="H41" s="66">
        <v>1</v>
      </c>
      <c r="I41" s="64"/>
      <c r="J41" s="57"/>
      <c r="K41" s="4"/>
      <c r="L41" s="57"/>
      <c r="M41" s="63">
        <v>1</v>
      </c>
      <c r="N41" s="74">
        <f t="shared" si="2"/>
        <v>1</v>
      </c>
    </row>
    <row r="42" spans="1:14" ht="89.25" x14ac:dyDescent="0.25">
      <c r="A42" s="1">
        <f t="shared" si="0"/>
        <v>17</v>
      </c>
      <c r="B42" s="6" t="s">
        <v>79</v>
      </c>
      <c r="C42" s="3" t="s">
        <v>80</v>
      </c>
      <c r="D42" s="3"/>
      <c r="E42" s="62" t="s">
        <v>81</v>
      </c>
      <c r="F42" s="11"/>
      <c r="G42" s="57" t="s">
        <v>78</v>
      </c>
      <c r="H42" s="66">
        <v>1</v>
      </c>
      <c r="I42" s="64"/>
      <c r="J42" s="57"/>
      <c r="K42" s="4"/>
      <c r="L42" s="57"/>
      <c r="M42" s="63">
        <v>1</v>
      </c>
      <c r="N42" s="74">
        <f t="shared" si="2"/>
        <v>1</v>
      </c>
    </row>
    <row r="43" spans="1:14" ht="30" x14ac:dyDescent="0.25">
      <c r="A43" s="1">
        <f t="shared" si="0"/>
        <v>18</v>
      </c>
      <c r="B43" s="6" t="s">
        <v>82</v>
      </c>
      <c r="C43" s="11" t="s">
        <v>83</v>
      </c>
      <c r="D43" s="3"/>
      <c r="E43" s="11" t="s">
        <v>73</v>
      </c>
      <c r="F43" s="11" t="s">
        <v>84</v>
      </c>
      <c r="G43" s="57" t="s">
        <v>78</v>
      </c>
      <c r="H43" s="66">
        <v>1</v>
      </c>
      <c r="I43" s="64"/>
      <c r="J43" s="57"/>
      <c r="K43" s="4"/>
      <c r="L43" s="57"/>
      <c r="M43" s="63">
        <v>1</v>
      </c>
      <c r="N43" s="74">
        <f t="shared" si="2"/>
        <v>1</v>
      </c>
    </row>
    <row r="44" spans="1:14" ht="45" x14ac:dyDescent="0.25">
      <c r="A44" s="1">
        <f t="shared" si="0"/>
        <v>19</v>
      </c>
      <c r="B44" s="1" t="s">
        <v>85</v>
      </c>
      <c r="C44" s="11" t="s">
        <v>86</v>
      </c>
      <c r="D44" s="11"/>
      <c r="E44" s="11" t="s">
        <v>87</v>
      </c>
      <c r="F44" s="11"/>
      <c r="G44" s="58" t="s">
        <v>66</v>
      </c>
      <c r="H44" s="67">
        <v>5</v>
      </c>
      <c r="I44" s="64"/>
      <c r="J44" s="57"/>
      <c r="K44" s="4"/>
      <c r="L44" s="57"/>
      <c r="M44" s="63">
        <v>4</v>
      </c>
      <c r="N44" s="74">
        <f t="shared" si="2"/>
        <v>4</v>
      </c>
    </row>
    <row r="45" spans="1:14" x14ac:dyDescent="0.25">
      <c r="A45" s="1">
        <f t="shared" si="0"/>
        <v>20</v>
      </c>
      <c r="B45" s="6" t="s">
        <v>88</v>
      </c>
      <c r="C45" s="11" t="s">
        <v>89</v>
      </c>
      <c r="D45" s="11"/>
      <c r="E45" s="11" t="s">
        <v>90</v>
      </c>
      <c r="F45" s="11" t="s">
        <v>91</v>
      </c>
      <c r="G45" s="58" t="s">
        <v>66</v>
      </c>
      <c r="H45" s="67">
        <v>8</v>
      </c>
      <c r="I45" s="64"/>
      <c r="J45" s="57"/>
      <c r="K45" s="4"/>
      <c r="L45" s="57"/>
      <c r="M45" s="63">
        <v>7</v>
      </c>
      <c r="N45" s="74">
        <f t="shared" si="2"/>
        <v>7</v>
      </c>
    </row>
    <row r="46" spans="1:14" ht="60" x14ac:dyDescent="0.25">
      <c r="A46" s="1">
        <f t="shared" si="0"/>
        <v>21</v>
      </c>
      <c r="B46" s="6" t="s">
        <v>92</v>
      </c>
      <c r="C46" s="20" t="s">
        <v>93</v>
      </c>
      <c r="D46" s="20"/>
      <c r="E46" s="11" t="s">
        <v>94</v>
      </c>
      <c r="F46" s="11" t="s">
        <v>95</v>
      </c>
      <c r="G46" s="57" t="s">
        <v>66</v>
      </c>
      <c r="H46" s="66">
        <v>1</v>
      </c>
      <c r="I46" s="64"/>
      <c r="J46" s="57"/>
      <c r="K46" s="4"/>
      <c r="L46" s="57"/>
      <c r="M46" s="63">
        <v>1</v>
      </c>
      <c r="N46" s="74">
        <f t="shared" si="2"/>
        <v>1</v>
      </c>
    </row>
    <row r="47" spans="1:14" x14ac:dyDescent="0.25">
      <c r="A47" s="1">
        <f t="shared" si="0"/>
        <v>22</v>
      </c>
      <c r="B47" s="6" t="s">
        <v>96</v>
      </c>
      <c r="C47" s="20" t="s">
        <v>97</v>
      </c>
      <c r="D47" s="20"/>
      <c r="E47" s="11"/>
      <c r="F47" s="11"/>
      <c r="G47" s="57" t="s">
        <v>66</v>
      </c>
      <c r="H47" s="66">
        <v>8</v>
      </c>
      <c r="I47" s="64"/>
      <c r="J47" s="57"/>
      <c r="K47" s="4"/>
      <c r="L47" s="57"/>
      <c r="M47" s="63">
        <v>4</v>
      </c>
      <c r="N47" s="74">
        <f t="shared" si="2"/>
        <v>4</v>
      </c>
    </row>
    <row r="48" spans="1:14" ht="45" x14ac:dyDescent="0.25">
      <c r="A48" s="1">
        <f t="shared" si="0"/>
        <v>23</v>
      </c>
      <c r="B48" s="6" t="s">
        <v>98</v>
      </c>
      <c r="C48" s="11" t="s">
        <v>99</v>
      </c>
      <c r="D48" s="11"/>
      <c r="E48" s="11" t="s">
        <v>100</v>
      </c>
      <c r="F48" s="11"/>
      <c r="G48" s="57" t="s">
        <v>101</v>
      </c>
      <c r="H48" s="66">
        <v>0</v>
      </c>
      <c r="I48" s="64"/>
      <c r="J48" s="57"/>
      <c r="K48" s="4"/>
      <c r="L48" s="57"/>
      <c r="M48" s="63">
        <v>0</v>
      </c>
      <c r="N48" s="72">
        <f t="shared" si="2"/>
        <v>0</v>
      </c>
    </row>
    <row r="49" spans="1:14" ht="30" x14ac:dyDescent="0.25">
      <c r="A49" s="1">
        <f t="shared" si="0"/>
        <v>24</v>
      </c>
      <c r="B49" s="6" t="s">
        <v>102</v>
      </c>
      <c r="C49" s="11" t="s">
        <v>103</v>
      </c>
      <c r="D49" s="11"/>
      <c r="E49" s="11" t="s">
        <v>104</v>
      </c>
      <c r="F49" s="11" t="s">
        <v>105</v>
      </c>
      <c r="G49" s="57" t="s">
        <v>66</v>
      </c>
      <c r="H49" s="66">
        <v>1</v>
      </c>
      <c r="I49" s="64"/>
      <c r="J49" s="57"/>
      <c r="K49" s="4"/>
      <c r="L49" s="57"/>
      <c r="M49" s="63">
        <v>1</v>
      </c>
      <c r="N49" s="74">
        <f t="shared" si="2"/>
        <v>1</v>
      </c>
    </row>
    <row r="50" spans="1:14" ht="45" x14ac:dyDescent="0.25">
      <c r="A50" s="1">
        <f t="shared" si="0"/>
        <v>25</v>
      </c>
      <c r="B50" s="6" t="s">
        <v>106</v>
      </c>
      <c r="C50" s="11" t="s">
        <v>107</v>
      </c>
      <c r="D50" s="11"/>
      <c r="E50" s="11" t="s">
        <v>104</v>
      </c>
      <c r="F50" s="11"/>
      <c r="G50" s="57" t="s">
        <v>66</v>
      </c>
      <c r="H50" s="66">
        <v>1</v>
      </c>
      <c r="I50" s="64"/>
      <c r="J50" s="57"/>
      <c r="K50" s="4"/>
      <c r="L50" s="57"/>
      <c r="M50" s="63">
        <v>1</v>
      </c>
      <c r="N50" s="74">
        <f t="shared" si="2"/>
        <v>1</v>
      </c>
    </row>
    <row r="51" spans="1:14" ht="39.6" customHeight="1" x14ac:dyDescent="0.25">
      <c r="A51" s="1">
        <f t="shared" si="0"/>
        <v>26</v>
      </c>
      <c r="B51" s="6" t="s">
        <v>108</v>
      </c>
      <c r="C51" s="11" t="s">
        <v>109</v>
      </c>
      <c r="D51" s="11"/>
      <c r="E51" s="11" t="s">
        <v>104</v>
      </c>
      <c r="F51" s="11" t="s">
        <v>110</v>
      </c>
      <c r="G51" s="57" t="s">
        <v>66</v>
      </c>
      <c r="H51" s="66">
        <v>3</v>
      </c>
      <c r="I51" s="64"/>
      <c r="J51" s="57"/>
      <c r="K51" s="4"/>
      <c r="L51" s="57"/>
      <c r="M51" s="63">
        <v>3</v>
      </c>
      <c r="N51" s="74">
        <f t="shared" si="2"/>
        <v>3</v>
      </c>
    </row>
    <row r="52" spans="1:14" x14ac:dyDescent="0.25">
      <c r="A52" s="1">
        <f t="shared" si="0"/>
        <v>27</v>
      </c>
      <c r="B52" s="6" t="s">
        <v>111</v>
      </c>
      <c r="C52" s="11" t="s">
        <v>112</v>
      </c>
      <c r="D52" s="11"/>
      <c r="E52" s="11" t="s">
        <v>113</v>
      </c>
      <c r="F52" s="6"/>
      <c r="G52" s="57" t="s">
        <v>66</v>
      </c>
      <c r="H52" s="66"/>
      <c r="I52" s="64"/>
      <c r="J52" s="57"/>
      <c r="K52" s="4"/>
      <c r="L52" s="57"/>
      <c r="M52" s="63">
        <v>0</v>
      </c>
      <c r="N52" s="72">
        <f t="shared" si="2"/>
        <v>0</v>
      </c>
    </row>
    <row r="53" spans="1:14" ht="30" x14ac:dyDescent="0.25">
      <c r="A53" s="1">
        <f t="shared" si="0"/>
        <v>28</v>
      </c>
      <c r="B53" s="6" t="s">
        <v>115</v>
      </c>
      <c r="C53" s="11" t="s">
        <v>116</v>
      </c>
      <c r="D53" s="11"/>
      <c r="E53" s="11" t="s">
        <v>117</v>
      </c>
      <c r="F53" s="11"/>
      <c r="G53" s="57" t="s">
        <v>118</v>
      </c>
      <c r="H53" s="66">
        <v>1</v>
      </c>
      <c r="I53" s="64"/>
      <c r="J53" s="57"/>
      <c r="K53" s="4"/>
      <c r="L53" s="57"/>
      <c r="M53" s="63"/>
      <c r="N53" s="72">
        <f t="shared" si="2"/>
        <v>0</v>
      </c>
    </row>
    <row r="54" spans="1:14" x14ac:dyDescent="0.25">
      <c r="A54" s="1">
        <f t="shared" si="0"/>
        <v>29</v>
      </c>
      <c r="B54" s="6" t="s">
        <v>119</v>
      </c>
      <c r="C54" s="11" t="s">
        <v>120</v>
      </c>
      <c r="D54" s="11"/>
      <c r="E54" s="11"/>
      <c r="F54" s="11"/>
      <c r="G54" s="57" t="s">
        <v>57</v>
      </c>
      <c r="H54" s="66">
        <v>1</v>
      </c>
      <c r="I54" s="64"/>
      <c r="J54" s="57"/>
      <c r="K54" s="4"/>
      <c r="L54" s="57"/>
      <c r="M54" s="63">
        <v>1</v>
      </c>
      <c r="N54" s="74">
        <f t="shared" si="2"/>
        <v>1</v>
      </c>
    </row>
    <row r="55" spans="1:14" x14ac:dyDescent="0.25">
      <c r="A55" s="1">
        <f t="shared" si="0"/>
        <v>30</v>
      </c>
      <c r="B55" s="6" t="s">
        <v>121</v>
      </c>
      <c r="C55" s="11" t="s">
        <v>120</v>
      </c>
      <c r="D55" s="11"/>
      <c r="E55" s="11"/>
      <c r="F55" s="11"/>
      <c r="G55" s="57" t="s">
        <v>57</v>
      </c>
      <c r="H55" s="66">
        <v>1</v>
      </c>
      <c r="I55" s="64"/>
      <c r="J55" s="57"/>
      <c r="K55" s="4"/>
      <c r="L55" s="57"/>
      <c r="M55" s="63">
        <v>1</v>
      </c>
      <c r="N55" s="74">
        <f t="shared" si="2"/>
        <v>1</v>
      </c>
    </row>
    <row r="56" spans="1:14" x14ac:dyDescent="0.25">
      <c r="A56" s="1"/>
      <c r="B56" s="6"/>
      <c r="C56" s="3"/>
      <c r="D56" s="3"/>
      <c r="E56" s="11"/>
      <c r="F56" s="11"/>
      <c r="G56" s="57"/>
      <c r="H56" s="69"/>
      <c r="I56" s="64"/>
      <c r="J56" s="57"/>
      <c r="K56" s="57"/>
      <c r="L56" s="57"/>
      <c r="M56" s="63"/>
      <c r="N56" s="72"/>
    </row>
    <row r="57" spans="1:14" x14ac:dyDescent="0.25">
      <c r="B57" s="88"/>
      <c r="I57" s="88"/>
      <c r="J57" s="88"/>
      <c r="K57" s="88"/>
      <c r="L57" s="88"/>
    </row>
    <row r="58" spans="1:14" x14ac:dyDescent="0.25">
      <c r="B58" s="88"/>
      <c r="I58" s="88"/>
      <c r="J58" s="88"/>
      <c r="K58" s="88"/>
      <c r="L58" s="88"/>
    </row>
    <row r="59" spans="1:14" x14ac:dyDescent="0.25">
      <c r="I59" s="89" t="s">
        <v>145</v>
      </c>
      <c r="J59" s="89"/>
      <c r="K59" s="89"/>
      <c r="L59" s="89"/>
    </row>
  </sheetData>
  <mergeCells count="5">
    <mergeCell ref="G1:H1"/>
    <mergeCell ref="I1:M1"/>
    <mergeCell ref="B57:B58"/>
    <mergeCell ref="I57:L58"/>
    <mergeCell ref="I59:L59"/>
  </mergeCells>
  <pageMargins left="0.70866141732283472" right="0.70866141732283472" top="0.74803149606299213" bottom="0.74803149606299213" header="0.31496062992125984" footer="0.31496062992125984"/>
  <pageSetup paperSize="9" scale="76" fitToHeight="3" orientation="landscape" r:id="rId1"/>
  <rowBreaks count="1" manualBreakCount="1">
    <brk id="35"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CFA49F-DDDC-4E7B-9312-FAFAFE28AAF9}"/>
</file>

<file path=customXml/itemProps2.xml><?xml version="1.0" encoding="utf-8"?>
<ds:datastoreItem xmlns:ds="http://schemas.openxmlformats.org/officeDocument/2006/customXml" ds:itemID="{6A960AEC-5751-4936-AFC1-867393A337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RAB Sheet </vt:lpstr>
      <vt:lpstr>MB Sheet </vt:lpstr>
      <vt:lpstr>'MB Sheet '!Print_Area</vt:lpstr>
      <vt:lpstr>'RAB Sheet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fdtcost@outlook.com</dc:creator>
  <cp:lastModifiedBy>uSER</cp:lastModifiedBy>
  <cp:lastPrinted>2024-02-28T07:45:20Z</cp:lastPrinted>
  <dcterms:created xsi:type="dcterms:W3CDTF">2024-02-07T05:06:59Z</dcterms:created>
  <dcterms:modified xsi:type="dcterms:W3CDTF">2024-03-06T10:40:50Z</dcterms:modified>
</cp:coreProperties>
</file>