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E:\FDT Acc\DESKTOP 106\TFS\Delhi Stores\billing\Mashala Kitchen\"/>
    </mc:Choice>
  </mc:AlternateContent>
  <xr:revisionPtr revIDLastSave="0" documentId="13_ncr:1_{0C5CA76F-34A5-4CA3-904B-1E873BF76D7E}" xr6:coauthVersionLast="36" xr6:coauthVersionMax="36" xr10:uidLastSave="{00000000-0000-0000-0000-000000000000}"/>
  <bookViews>
    <workbookView xWindow="0" yWindow="0" windowWidth="22260" windowHeight="12645" xr2:uid="{00000000-000D-0000-FFFF-FFFF00000000}"/>
  </bookViews>
  <sheets>
    <sheet name="BOQ " sheetId="3" r:id="rId1"/>
    <sheet name="JMS "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3" l="1"/>
  <c r="J26" i="3" s="1"/>
  <c r="J27" i="3" s="1"/>
  <c r="I22" i="3"/>
  <c r="J22" i="3" s="1"/>
  <c r="I21" i="3"/>
  <c r="I20" i="3"/>
  <c r="J20" i="3" s="1"/>
  <c r="I19" i="3"/>
  <c r="J19" i="3" s="1"/>
  <c r="I18" i="3"/>
  <c r="J18" i="3" s="1"/>
  <c r="I17" i="3"/>
  <c r="J17" i="3" s="1"/>
  <c r="I16" i="3"/>
  <c r="J16" i="3" s="1"/>
  <c r="I15" i="3"/>
  <c r="J15" i="3" s="1"/>
  <c r="I14" i="3"/>
  <c r="I13" i="3"/>
  <c r="I12" i="3"/>
  <c r="I11" i="3"/>
  <c r="J11" i="3" s="1"/>
  <c r="I10" i="3"/>
  <c r="J10" i="3" s="1"/>
  <c r="I9" i="3"/>
  <c r="J9" i="3" s="1"/>
  <c r="I8" i="3"/>
  <c r="J8" i="3" s="1"/>
  <c r="I7" i="3"/>
  <c r="J7" i="3" s="1"/>
  <c r="I6" i="3"/>
  <c r="J6" i="3" s="1"/>
  <c r="I5" i="3"/>
  <c r="I4" i="3"/>
  <c r="I3" i="3"/>
  <c r="J3" i="3" s="1"/>
  <c r="J4" i="3"/>
  <c r="J5" i="3"/>
  <c r="J12" i="3"/>
  <c r="J13" i="3"/>
  <c r="J14" i="3"/>
  <c r="J21" i="3"/>
  <c r="J23" i="3"/>
  <c r="H27" i="3"/>
  <c r="H26" i="3"/>
  <c r="H13" i="3"/>
  <c r="H7" i="3"/>
  <c r="L45" i="2"/>
  <c r="L44" i="2"/>
  <c r="A44" i="2"/>
  <c r="A45" i="2" s="1"/>
  <c r="L43" i="2"/>
  <c r="L42" i="2"/>
  <c r="L41" i="2"/>
  <c r="A41" i="2"/>
  <c r="J40" i="2"/>
  <c r="J39" i="2"/>
  <c r="J38" i="2"/>
  <c r="H37" i="2"/>
  <c r="J37" i="2" s="1"/>
  <c r="K36" i="2" s="1"/>
  <c r="L36" i="2" s="1"/>
  <c r="L34" i="2"/>
  <c r="L33" i="2"/>
  <c r="L32" i="2"/>
  <c r="L31" i="2"/>
  <c r="L30" i="2"/>
  <c r="A30" i="2"/>
  <c r="A31" i="2" s="1"/>
  <c r="A32" i="2" s="1"/>
  <c r="L29" i="2"/>
  <c r="A29" i="2"/>
  <c r="L28" i="2"/>
  <c r="L25" i="2"/>
  <c r="L24" i="2"/>
  <c r="L23" i="2"/>
  <c r="J22" i="2"/>
  <c r="J21" i="2"/>
  <c r="K20" i="2" s="1"/>
  <c r="L20" i="2" s="1"/>
  <c r="J17" i="2"/>
  <c r="J16" i="2"/>
  <c r="J15" i="2"/>
  <c r="J14" i="2"/>
  <c r="H13" i="2"/>
  <c r="J13" i="2" s="1"/>
  <c r="K12" i="2" s="1"/>
  <c r="L12" i="2" s="1"/>
  <c r="K11" i="2"/>
  <c r="L11" i="2" s="1"/>
  <c r="K10" i="2"/>
  <c r="L10" i="2" s="1"/>
  <c r="J9" i="2"/>
  <c r="J7" i="2"/>
  <c r="J5" i="2"/>
  <c r="K3" i="2" s="1"/>
  <c r="L3" i="2" s="1"/>
  <c r="J4" i="2"/>
  <c r="H24" i="3"/>
  <c r="H23" i="3"/>
  <c r="H22" i="3"/>
  <c r="F22" i="3"/>
  <c r="F21" i="3"/>
  <c r="H21" i="3" s="1"/>
  <c r="H20" i="3"/>
  <c r="F20" i="3"/>
  <c r="F19" i="3"/>
  <c r="H19" i="3" s="1"/>
  <c r="H18" i="3"/>
  <c r="F17" i="3"/>
  <c r="H17" i="3" s="1"/>
  <c r="H16" i="3"/>
  <c r="F16" i="3"/>
  <c r="H15" i="3"/>
  <c r="H14" i="3"/>
  <c r="F14" i="3"/>
  <c r="H12" i="3"/>
  <c r="H11" i="3"/>
  <c r="H10" i="3"/>
  <c r="F9" i="3"/>
  <c r="H9" i="3" s="1"/>
  <c r="H8" i="3"/>
  <c r="H6" i="3"/>
  <c r="H5" i="3"/>
  <c r="H4" i="3"/>
  <c r="A4" i="3"/>
  <c r="A5" i="3" s="1"/>
  <c r="A6" i="3" s="1"/>
  <c r="A7" i="3" s="1"/>
  <c r="A8" i="3" s="1"/>
  <c r="A9" i="3" s="1"/>
  <c r="A10" i="3" s="1"/>
  <c r="A11" i="3" s="1"/>
  <c r="A12" i="3" s="1"/>
  <c r="A13" i="3" s="1"/>
  <c r="A14" i="3" s="1"/>
  <c r="A15" i="3" s="1"/>
  <c r="A16" i="3" s="1"/>
  <c r="A17" i="3" s="1"/>
  <c r="A18" i="3" s="1"/>
  <c r="A19" i="3" s="1"/>
  <c r="A20" i="3" s="1"/>
  <c r="A21" i="3" s="1"/>
  <c r="A22" i="3" s="1"/>
  <c r="A23" i="3" s="1"/>
  <c r="A24" i="3" s="1"/>
  <c r="H3" i="3"/>
  <c r="H25" i="3" l="1"/>
</calcChain>
</file>

<file path=xl/sharedStrings.xml><?xml version="1.0" encoding="utf-8"?>
<sst xmlns="http://schemas.openxmlformats.org/spreadsheetml/2006/main" count="221" uniqueCount="120">
  <si>
    <t>INDOOR AREA _6000x2575x2700H(mm)</t>
  </si>
  <si>
    <t>LOCATION</t>
  </si>
  <si>
    <t>T-1 IGI DELHI</t>
  </si>
  <si>
    <t>S.No</t>
  </si>
  <si>
    <t>Head</t>
  </si>
  <si>
    <t>Description</t>
  </si>
  <si>
    <t>Make</t>
  </si>
  <si>
    <t>UOM</t>
  </si>
  <si>
    <t xml:space="preserve">QTY </t>
  </si>
  <si>
    <t>Rate</t>
  </si>
  <si>
    <t>Amount (INR)</t>
  </si>
  <si>
    <t>MS Work</t>
  </si>
  <si>
    <t>Jindal/Tata</t>
  </si>
  <si>
    <t>Kgs</t>
  </si>
  <si>
    <t>Base &amp; Flooring</t>
  </si>
  <si>
    <t>Providing and fixing of 18 bison board over MS pipe 50mm SHS , C/C 600x600mm grid,</t>
  </si>
  <si>
    <t>NCL</t>
  </si>
  <si>
    <t>Sqm</t>
  </si>
  <si>
    <t>Rubber Mat</t>
  </si>
  <si>
    <t>Rubber Mat Rubber Mat Rolls, Thickness: 5 Mm
₹ 45/ Square Feet
Thickness: 3 mm</t>
  </si>
  <si>
    <t>Plywood Panelling</t>
  </si>
  <si>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</si>
  <si>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</si>
  <si>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</si>
  <si>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</si>
  <si>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</si>
  <si>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</si>
  <si>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</si>
  <si>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</si>
  <si>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</si>
  <si>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</si>
  <si>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</si>
  <si>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</si>
  <si>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t>
  </si>
  <si>
    <t>Century/Merino/ FGV</t>
  </si>
  <si>
    <t>No.</t>
  </si>
  <si>
    <t>Side Storages</t>
  </si>
  <si>
    <t>Providing and installation of make of 18mm &amp; 12mm Fr Plywood with approved laminate finish with hinges soft closed shutter.</t>
  </si>
  <si>
    <t>Nos.</t>
  </si>
  <si>
    <t>Pendant Light</t>
  </si>
  <si>
    <t>Havells, Syska or equivalent</t>
  </si>
  <si>
    <t>Linear Profile Light T5</t>
  </si>
  <si>
    <t>Providing &amp; fixing linear profile light consealed in Rafter</t>
  </si>
  <si>
    <t>Custom Make</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</si>
  <si>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</si>
  <si>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</si>
  <si>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</si>
  <si>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</si>
  <si>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</si>
  <si>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</si>
  <si>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</si>
  <si>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</si>
  <si>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Main 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</si>
  <si>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</si>
  <si>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</si>
  <si>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</si>
  <si>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</si>
  <si>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</si>
  <si>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</si>
  <si>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</si>
  <si>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</si>
  <si>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</si>
  <si>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</si>
  <si>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</si>
  <si>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2 nos. 5MP Camera with Audio, 16" Display Monitor, 90mtr. D Link Wire</t>
  </si>
  <si>
    <t>Hikvision</t>
  </si>
  <si>
    <t>Set</t>
  </si>
  <si>
    <t>Installation</t>
  </si>
  <si>
    <t>T-1 Delhi Airport</t>
  </si>
  <si>
    <t>EA</t>
  </si>
  <si>
    <t>Transportation</t>
  </si>
  <si>
    <t>Equipment Shifting Cost Extra</t>
  </si>
  <si>
    <t>Measurement sheet</t>
  </si>
  <si>
    <t>Size</t>
  </si>
  <si>
    <t xml:space="preserve">Length </t>
  </si>
  <si>
    <t xml:space="preserve">Width </t>
  </si>
  <si>
    <t xml:space="preserve">Height </t>
  </si>
  <si>
    <t xml:space="preserve">Nos/Wt </t>
  </si>
  <si>
    <t xml:space="preserve">Qty </t>
  </si>
  <si>
    <t>Final to billing BOQ</t>
  </si>
  <si>
    <t>Back Structure - 40x40x1.5mm</t>
  </si>
  <si>
    <t xml:space="preserve">Bottom  Structure -50x50x1.5mm </t>
  </si>
  <si>
    <t>Front Side-40x40x1.5</t>
  </si>
  <si>
    <t>Pillar (50x50x1.5)</t>
  </si>
  <si>
    <t>Roof Horizontal Pipe (50mmx50mmx1.5)</t>
  </si>
  <si>
    <t xml:space="preserve">Providing and fixing of 18mm FR Ply with 1.5mm thick aluminium checker sheet finish mounted over MS pipe 50mm SHS , C/C 600x600mm grid, </t>
  </si>
  <si>
    <t>Century Ply, Tata/ Jindal</t>
  </si>
  <si>
    <t xml:space="preserve">Back Wall </t>
  </si>
  <si>
    <t xml:space="preserve">Front </t>
  </si>
  <si>
    <t xml:space="preserve">Left Wall </t>
  </si>
  <si>
    <t>Façade</t>
  </si>
  <si>
    <t>FaçadeL</t>
  </si>
  <si>
    <t>Less Kitchen Door</t>
  </si>
  <si>
    <t>Duco Paint</t>
  </si>
  <si>
    <t>Roof Horizontal Pipe (50mmx50mm)</t>
  </si>
  <si>
    <t>600x750x900</t>
  </si>
  <si>
    <t>Side  Storages</t>
  </si>
  <si>
    <t>Providing and installation of make of 18mm &amp; 12mm Fr Plywood with approved laminate finish with hinges normal</t>
  </si>
  <si>
    <t>1800x900x750</t>
  </si>
  <si>
    <t>1200x1</t>
  </si>
  <si>
    <t>6000x2576</t>
  </si>
  <si>
    <t>Masala Kitchnen</t>
  </si>
  <si>
    <t>400x750</t>
  </si>
  <si>
    <t>2x 3</t>
  </si>
  <si>
    <t>DVR 5MP, 1 TB, 2nos. 5MP Camera with Audio, 16" Display Monitor, 90mtr. D Link Wire</t>
  </si>
  <si>
    <t xml:space="preserve">Signature </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</si>
  <si>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</si>
  <si>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</si>
  <si>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</si>
  <si>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t xml:space="preserve">RA Bill </t>
  </si>
  <si>
    <t xml:space="preserve">Variation </t>
  </si>
  <si>
    <t>TFSPL/PO/24-25/000523 T-1 IGI DELHI</t>
  </si>
  <si>
    <t>Masala Kitchen</t>
  </si>
  <si>
    <t>Left Side-40x40x1.5 Full Height &amp; Righ</t>
  </si>
  <si>
    <t>Pillar</t>
  </si>
  <si>
    <t>Linear Profile Light</t>
  </si>
  <si>
    <t>Left Wall (front &amp; back)</t>
  </si>
  <si>
    <t xml:space="preserve">Total </t>
  </si>
  <si>
    <t xml:space="preserve">Discount 3.5%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</si>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</sst>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11" x14ac:knownFonts="1">
    <font>
      <sz val="11"/>
      <color theme="1"/>
      <name val="Calibri"/>
      <family val="2"/>
      <scheme val="minor"/>
    </font>
    <font>
      <sz val="11"/>
      <color theme="1"/>
      <name val="Calibri"/>
      <family val="2"/>
      <scheme val="minor"/>
    </font>
    <font>
      <sz val="10"/>
      <name val="MS Sans Serif"/>
      <family val="2"/>
    </font>
    <font>
      <b/>
      <sz val="11"/>
      <name val="Calibri Light"/>
      <family val="2"/>
      <scheme val="major"/>
    </font>
    <font>
      <sz val="11"/>
      <color theme="1"/>
      <name val="Calibri Light"/>
      <family val="2"/>
      <scheme val="major"/>
    </font>
    <font>
      <b/>
      <sz val="11"/>
      <color theme="1"/>
      <name val="Calibri Light"/>
      <family val="2"/>
      <scheme val="major"/>
    </font>
    <font>
      <sz val="11"/>
      <name val="Calibri Light"/>
      <family val="2"/>
      <scheme val="major"/>
    </font>
    <font>
      <b/>
      <u/>
      <sz val="11"/>
      <name val="Calibri Light"/>
      <family val="2"/>
      <scheme val="major"/>
    </font>
    <font>
      <b/>
      <sz val="11"/>
      <color rgb="FFFF0000"/>
      <name val="Calibri Light"/>
      <family val="2"/>
      <scheme val="major"/>
    </font>
    <font>
      <sz val="11"/>
      <color rgb="FFFF0000"/>
      <name val="Calibri Light"/>
      <family val="2"/>
      <scheme val="major"/>
    </font>
    <font>
      <b/>
      <sz val="11"/>
      <color theme="9" tint="-0.499984740745262"/>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33CC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43" fontId="1" fillId="0" borderId="0" applyFont="0" applyFill="0" applyBorder="0" applyAlignment="0" applyProtection="0"/>
    <xf numFmtId="0" fontId="2" fillId="0" borderId="0" applyProtection="0"/>
  </cellStyleXfs>
  <cellXfs count="73">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3" fontId="4" fillId="0" borderId="1" xfId="1" applyFont="1" applyBorder="1" applyAlignment="1">
      <alignment horizontal="center" vertical="center"/>
    </xf>
    <xf numFmtId="164" fontId="4" fillId="2" borderId="1" xfId="1" applyNumberFormat="1" applyFont="1" applyFill="1" applyBorder="1" applyAlignment="1">
      <alignment horizontal="center" vertical="center"/>
    </xf>
    <xf numFmtId="164" fontId="4" fillId="0" borderId="1" xfId="1" applyNumberFormat="1" applyFont="1" applyBorder="1" applyAlignment="1">
      <alignment horizontal="center"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xf>
    <xf numFmtId="43" fontId="4" fillId="0" borderId="1" xfId="1" applyFont="1" applyBorder="1" applyAlignment="1">
      <alignment horizontal="left" vertical="center"/>
    </xf>
    <xf numFmtId="164" fontId="4" fillId="2" borderId="1" xfId="1" applyNumberFormat="1" applyFont="1" applyFill="1" applyBorder="1" applyAlignment="1">
      <alignment horizontal="left" vertical="center"/>
    </xf>
    <xf numFmtId="164" fontId="4" fillId="0" borderId="1" xfId="1" applyNumberFormat="1" applyFont="1" applyBorder="1" applyAlignment="1">
      <alignment horizontal="left" vertical="center"/>
    </xf>
    <xf numFmtId="0" fontId="4" fillId="2" borderId="1" xfId="0" applyFont="1" applyFill="1" applyBorder="1" applyAlignment="1">
      <alignment horizontal="left" vertical="center" wrapText="1"/>
    </xf>
    <xf numFmtId="164" fontId="4" fillId="2" borderId="1" xfId="1" applyNumberFormat="1" applyFont="1" applyFill="1" applyBorder="1" applyAlignment="1">
      <alignment horizontal="left" vertical="center" wrapText="1"/>
    </xf>
    <xf numFmtId="0" fontId="4" fillId="2" borderId="1" xfId="0" applyFont="1" applyFill="1" applyBorder="1" applyAlignment="1">
      <alignment horizontal="left" vertical="top" wrapText="1"/>
    </xf>
    <xf numFmtId="0" fontId="6" fillId="2" borderId="1" xfId="2" applyFont="1" applyFill="1" applyBorder="1" applyAlignment="1" applyProtection="1">
      <alignment horizontal="left" vertical="center" wrapText="1"/>
    </xf>
    <xf numFmtId="43" fontId="4" fillId="2" borderId="1" xfId="1" applyFont="1" applyFill="1" applyBorder="1" applyAlignment="1">
      <alignment horizontal="left" vertical="center"/>
    </xf>
    <xf numFmtId="165" fontId="4" fillId="2" borderId="1" xfId="1" applyNumberFormat="1" applyFont="1" applyFill="1" applyBorder="1" applyAlignment="1">
      <alignment horizontal="left" vertical="center"/>
    </xf>
    <xf numFmtId="0" fontId="9" fillId="2" borderId="5" xfId="0" applyFont="1" applyFill="1" applyBorder="1" applyAlignment="1">
      <alignment horizontal="left" vertical="center"/>
    </xf>
    <xf numFmtId="164" fontId="5" fillId="2" borderId="1" xfId="1" applyNumberFormat="1" applyFont="1" applyFill="1" applyBorder="1" applyAlignment="1">
      <alignment horizontal="left" vertical="center"/>
    </xf>
    <xf numFmtId="43" fontId="5" fillId="8" borderId="1" xfId="1" applyFont="1" applyFill="1" applyBorder="1" applyAlignment="1">
      <alignment horizontal="center" vertical="center"/>
    </xf>
    <xf numFmtId="164" fontId="5" fillId="8" borderId="1" xfId="1" applyNumberFormat="1" applyFont="1" applyFill="1" applyBorder="1" applyAlignment="1">
      <alignment horizontal="center" vertical="center"/>
    </xf>
    <xf numFmtId="43" fontId="5" fillId="0" borderId="1" xfId="1" applyFont="1" applyFill="1" applyBorder="1" applyAlignment="1">
      <alignment horizontal="left"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4" fillId="0" borderId="0" xfId="0" applyFont="1" applyAlignment="1">
      <alignment horizontal="lef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65" fontId="5" fillId="4" borderId="1" xfId="1" applyNumberFormat="1" applyFont="1" applyFill="1" applyBorder="1" applyAlignment="1">
      <alignment horizontal="center" vertical="center"/>
    </xf>
    <xf numFmtId="43" fontId="5" fillId="4" borderId="1" xfId="1" applyFont="1" applyFill="1" applyBorder="1" applyAlignment="1">
      <alignment horizontal="center" vertical="center"/>
    </xf>
    <xf numFmtId="43" fontId="4" fillId="4" borderId="1" xfId="1" applyFont="1" applyFill="1" applyBorder="1" applyAlignment="1">
      <alignment horizontal="center" vertical="center"/>
    </xf>
    <xf numFmtId="43" fontId="4" fillId="5" borderId="1" xfId="1" applyFont="1" applyFill="1" applyBorder="1" applyAlignment="1">
      <alignment horizontal="center" vertical="center"/>
    </xf>
    <xf numFmtId="0" fontId="4" fillId="0" borderId="0" xfId="0" applyFont="1" applyAlignment="1">
      <alignment horizontal="center" vertical="center"/>
    </xf>
    <xf numFmtId="43" fontId="5" fillId="0" borderId="1" xfId="1" applyFont="1" applyBorder="1" applyAlignment="1">
      <alignment horizontal="left" vertical="center"/>
    </xf>
    <xf numFmtId="43" fontId="4" fillId="2" borderId="1" xfId="1" applyFont="1" applyFill="1" applyBorder="1" applyAlignment="1">
      <alignment horizontal="left" vertical="center" wrapText="1"/>
    </xf>
    <xf numFmtId="165" fontId="4" fillId="0" borderId="1" xfId="1" applyNumberFormat="1" applyFont="1" applyFill="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165" fontId="4" fillId="0" borderId="0" xfId="1" applyNumberFormat="1" applyFont="1" applyAlignment="1">
      <alignment horizontal="left" vertical="center"/>
    </xf>
    <xf numFmtId="43" fontId="4" fillId="0" borderId="0" xfId="1" applyFont="1" applyAlignment="1">
      <alignment horizontal="left"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43" fontId="9" fillId="0" borderId="1" xfId="1" applyFont="1" applyBorder="1" applyAlignment="1">
      <alignment horizontal="left" vertical="center"/>
    </xf>
    <xf numFmtId="164" fontId="9" fillId="2" borderId="1" xfId="1" applyNumberFormat="1" applyFont="1" applyFill="1" applyBorder="1" applyAlignment="1">
      <alignment horizontal="left" vertical="center"/>
    </xf>
    <xf numFmtId="164" fontId="9" fillId="0" borderId="1" xfId="1" applyNumberFormat="1" applyFont="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64" fontId="5" fillId="0" borderId="1" xfId="1" applyNumberFormat="1" applyFont="1" applyBorder="1" applyAlignment="1">
      <alignment horizontal="left"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4" fillId="0" borderId="1" xfId="0" applyFont="1" applyBorder="1" applyAlignment="1">
      <alignment horizontal="center" vertical="center"/>
    </xf>
    <xf numFmtId="43" fontId="4" fillId="0" borderId="1" xfId="1" applyFont="1" applyFill="1" applyBorder="1" applyAlignment="1">
      <alignment horizontal="left" vertical="center"/>
    </xf>
    <xf numFmtId="43" fontId="9" fillId="2" borderId="1" xfId="1" applyFont="1" applyFill="1" applyBorder="1" applyAlignment="1">
      <alignment horizontal="left" vertical="center"/>
    </xf>
    <xf numFmtId="165" fontId="9" fillId="2" borderId="1" xfId="1" applyNumberFormat="1" applyFont="1" applyFill="1" applyBorder="1" applyAlignment="1">
      <alignment horizontal="left" vertical="center"/>
    </xf>
    <xf numFmtId="43" fontId="4" fillId="0" borderId="0" xfId="0" applyNumberFormat="1" applyFont="1" applyAlignment="1">
      <alignment horizontal="left" vertical="center"/>
    </xf>
    <xf numFmtId="164" fontId="4" fillId="0" borderId="0" xfId="1" applyNumberFormat="1" applyFont="1" applyAlignment="1">
      <alignment horizontal="left" vertical="center"/>
    </xf>
    <xf numFmtId="43" fontId="4" fillId="0" borderId="1" xfId="0" applyNumberFormat="1" applyFont="1" applyBorder="1" applyAlignment="1">
      <alignment horizontal="left" vertical="center"/>
    </xf>
    <xf numFmtId="0" fontId="5" fillId="0" borderId="1" xfId="0" applyFont="1" applyBorder="1" applyAlignment="1">
      <alignment horizontal="left" vertical="center"/>
    </xf>
  </cellXfs>
  <cellStyles count="3">
    <cellStyle name="Comma" xfId="1" builtinId="3"/>
    <cellStyle name="Normal" xfId="0" builtinId="0"/>
    <cellStyle name="Normal_HDFCPAT" xfId="2" xr:uid="{47C133AD-4DEB-43ED-8BCD-DA3849DED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T%20Acc/DESKTOP%20106/TFS/Delhi%20Stores/billing/TFS_T1%20Delhi%20Carts__FDT%20RV1.2_18092024-22-10-2024%20After%20MB%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1">
          <cell r="L41">
            <v>1</v>
          </cell>
        </row>
      </sheetData>
      <sheetData sheetId="13" refreshError="1"/>
      <sheetData sheetId="14" refreshError="1"/>
      <sheetData sheetId="15" refreshError="1"/>
      <sheetData sheetId="16">
        <row r="3">
          <cell r="L3">
            <v>301.5</v>
          </cell>
        </row>
        <row r="24">
          <cell r="L24">
            <v>0</v>
          </cell>
        </row>
        <row r="31">
          <cell r="L31">
            <v>1</v>
          </cell>
        </row>
        <row r="33">
          <cell r="L33">
            <v>0</v>
          </cell>
        </row>
        <row r="34">
          <cell r="L34">
            <v>0</v>
          </cell>
        </row>
        <row r="41">
          <cell r="L41">
            <v>0</v>
          </cell>
        </row>
        <row r="42">
          <cell r="L42">
            <v>0</v>
          </cell>
        </row>
        <row r="43">
          <cell r="L43">
            <v>0</v>
          </cell>
        </row>
      </sheetData>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6507-BE26-4337-9A5A-22D0DFC10CF9}">
  <dimension ref="A1:L29"/>
  <sheetViews>
    <sheetView tabSelected="1" topLeftCell="A16" workbookViewId="0">
      <selection activeCell="J31" sqref="J31"/>
    </sheetView>
  </sheetViews>
  <sheetFormatPr defaultColWidth="8.85546875" defaultRowHeight="15" x14ac:dyDescent="0.25"/>
  <cols>
    <col min="1" max="1" width="6.5703125" style="36" bestFit="1" customWidth="1"/>
    <col min="2" max="2" width="36.140625" style="36" customWidth="1"/>
    <col min="3" max="3" width="62" style="29" customWidth="1"/>
    <col min="4" max="4" width="21.28515625" style="43" customWidth="1"/>
    <col min="5" max="5" width="6" style="29" bestFit="1" customWidth="1"/>
    <col min="6" max="6" width="11" style="45" bestFit="1" customWidth="1"/>
    <col min="7" max="7" width="11.28515625" style="70" customWidth="1"/>
    <col min="8" max="8" width="17.28515625" style="70" customWidth="1"/>
    <col min="9" max="9" width="8.140625" style="29" bestFit="1" customWidth="1"/>
    <col min="10" max="10" width="16" style="29" bestFit="1" customWidth="1"/>
    <col min="11" max="11" width="11.85546875" style="29" bestFit="1" customWidth="1"/>
    <col min="12" max="12" width="12.5703125" style="29" bestFit="1" customWidth="1"/>
    <col min="13" max="16384" width="8.85546875" style="29"/>
  </cols>
  <sheetData>
    <row r="1" spans="1:12" ht="47.45" customHeight="1" x14ac:dyDescent="0.25">
      <c r="A1" s="1"/>
      <c r="B1" s="2" t="s">
        <v>112</v>
      </c>
      <c r="C1" s="3" t="s">
        <v>0</v>
      </c>
      <c r="D1" s="3" t="s">
        <v>1</v>
      </c>
      <c r="E1" s="3"/>
      <c r="F1" s="55" t="s">
        <v>111</v>
      </c>
      <c r="G1" s="56"/>
      <c r="H1" s="57"/>
      <c r="I1" s="58" t="s">
        <v>109</v>
      </c>
      <c r="J1" s="59"/>
    </row>
    <row r="2" spans="1:12" s="36" customFormat="1" x14ac:dyDescent="0.25">
      <c r="A2" s="4" t="s">
        <v>3</v>
      </c>
      <c r="B2" s="5" t="s">
        <v>4</v>
      </c>
      <c r="C2" s="4" t="s">
        <v>5</v>
      </c>
      <c r="D2" s="5" t="s">
        <v>6</v>
      </c>
      <c r="E2" s="4" t="s">
        <v>7</v>
      </c>
      <c r="F2" s="6" t="s">
        <v>8</v>
      </c>
      <c r="G2" s="7" t="s">
        <v>9</v>
      </c>
      <c r="H2" s="8" t="s">
        <v>10</v>
      </c>
      <c r="I2" s="22" t="s">
        <v>8</v>
      </c>
      <c r="J2" s="23" t="s">
        <v>10</v>
      </c>
      <c r="K2" s="40" t="s">
        <v>110</v>
      </c>
    </row>
    <row r="3" spans="1:12" ht="105" x14ac:dyDescent="0.25">
      <c r="A3" s="4">
        <v>1</v>
      </c>
      <c r="B3" s="52" t="s">
        <v>11</v>
      </c>
      <c r="C3" s="9" t="s">
        <v>106</v>
      </c>
      <c r="D3" s="9" t="s">
        <v>12</v>
      </c>
      <c r="E3" s="10" t="s">
        <v>13</v>
      </c>
      <c r="F3" s="11">
        <v>425</v>
      </c>
      <c r="G3" s="12">
        <v>165</v>
      </c>
      <c r="H3" s="13">
        <f t="shared" ref="H3:H24" si="0">F3*G3</f>
        <v>70125</v>
      </c>
      <c r="I3" s="71">
        <f>+'JMS '!L3</f>
        <v>301.5</v>
      </c>
      <c r="J3" s="11">
        <f>+G3*I3</f>
        <v>49747.5</v>
      </c>
      <c r="K3" s="41"/>
    </row>
    <row r="4" spans="1:12" ht="30" x14ac:dyDescent="0.25">
      <c r="A4" s="4">
        <f>A3+1</f>
        <v>2</v>
      </c>
      <c r="B4" s="52" t="s">
        <v>14</v>
      </c>
      <c r="C4" s="14" t="s">
        <v>15</v>
      </c>
      <c r="D4" s="14" t="s">
        <v>16</v>
      </c>
      <c r="E4" s="14" t="s">
        <v>17</v>
      </c>
      <c r="F4" s="11">
        <v>15.45</v>
      </c>
      <c r="G4" s="15">
        <v>2000</v>
      </c>
      <c r="H4" s="13">
        <f t="shared" si="0"/>
        <v>30900</v>
      </c>
      <c r="I4" s="71">
        <f>+'JMS '!L10</f>
        <v>13.39</v>
      </c>
      <c r="J4" s="11">
        <f t="shared" ref="J4:J23" si="1">+G4*I4</f>
        <v>26780</v>
      </c>
      <c r="K4" s="41"/>
      <c r="L4" s="69"/>
    </row>
    <row r="5" spans="1:12" ht="45" x14ac:dyDescent="0.25">
      <c r="A5" s="4">
        <f t="shared" ref="A5:A24" si="2">A4+1</f>
        <v>3</v>
      </c>
      <c r="B5" s="52" t="s">
        <v>18</v>
      </c>
      <c r="C5" s="14" t="s">
        <v>19</v>
      </c>
      <c r="D5" s="14"/>
      <c r="E5" s="14" t="s">
        <v>17</v>
      </c>
      <c r="F5" s="11">
        <v>15.45</v>
      </c>
      <c r="G5" s="15">
        <v>850</v>
      </c>
      <c r="H5" s="13">
        <f t="shared" si="0"/>
        <v>13132.5</v>
      </c>
      <c r="I5" s="71">
        <f>+'JMS '!L11</f>
        <v>13.39</v>
      </c>
      <c r="J5" s="11">
        <f t="shared" si="1"/>
        <v>11381.5</v>
      </c>
      <c r="K5" s="41"/>
      <c r="L5" s="69"/>
    </row>
    <row r="6" spans="1:12" ht="75" x14ac:dyDescent="0.25">
      <c r="A6" s="4">
        <f t="shared" si="2"/>
        <v>4</v>
      </c>
      <c r="B6" s="52" t="s">
        <v>20</v>
      </c>
      <c r="C6" s="9" t="s">
        <v>107</v>
      </c>
      <c r="D6" s="9" t="s">
        <v>21</v>
      </c>
      <c r="E6" s="10" t="s">
        <v>17</v>
      </c>
      <c r="F6" s="11">
        <v>63.06</v>
      </c>
      <c r="G6" s="12">
        <v>2800</v>
      </c>
      <c r="H6" s="13">
        <f t="shared" si="0"/>
        <v>176568</v>
      </c>
      <c r="I6" s="71">
        <f>+'JMS '!L12</f>
        <v>55.89</v>
      </c>
      <c r="J6" s="11">
        <f t="shared" si="1"/>
        <v>156492</v>
      </c>
      <c r="K6" s="41"/>
    </row>
    <row r="7" spans="1:12" ht="30" x14ac:dyDescent="0.25">
      <c r="A7" s="4">
        <f t="shared" si="2"/>
        <v>5</v>
      </c>
      <c r="B7" s="52" t="s">
        <v>22</v>
      </c>
      <c r="C7" s="9" t="s">
        <v>23</v>
      </c>
      <c r="D7" s="9" t="s">
        <v>24</v>
      </c>
      <c r="E7" s="10" t="s">
        <v>17</v>
      </c>
      <c r="F7" s="11">
        <v>6.84</v>
      </c>
      <c r="G7" s="12">
        <v>650</v>
      </c>
      <c r="H7" s="13">
        <f>F7*G7</f>
        <v>4446</v>
      </c>
      <c r="I7" s="71">
        <f>+'JMS '!L20</f>
        <v>5.86</v>
      </c>
      <c r="J7" s="11">
        <f t="shared" si="1"/>
        <v>3809</v>
      </c>
      <c r="K7" s="41"/>
    </row>
    <row r="8" spans="1:12" ht="30" x14ac:dyDescent="0.25">
      <c r="A8" s="4">
        <f t="shared" si="2"/>
        <v>6</v>
      </c>
      <c r="B8" s="52" t="s">
        <v>25</v>
      </c>
      <c r="C8" s="16" t="s">
        <v>26</v>
      </c>
      <c r="D8" s="14" t="s">
        <v>27</v>
      </c>
      <c r="E8" s="14" t="s">
        <v>28</v>
      </c>
      <c r="F8" s="11">
        <v>1</v>
      </c>
      <c r="G8" s="15">
        <v>6500</v>
      </c>
      <c r="H8" s="13">
        <f t="shared" si="0"/>
        <v>6500</v>
      </c>
      <c r="I8" s="71">
        <f>+'JMS '!L23</f>
        <v>0</v>
      </c>
      <c r="J8" s="11">
        <f t="shared" si="1"/>
        <v>0</v>
      </c>
      <c r="K8" s="41"/>
    </row>
    <row r="9" spans="1:12" ht="45" x14ac:dyDescent="0.25">
      <c r="A9" s="4">
        <f t="shared" si="2"/>
        <v>7</v>
      </c>
      <c r="B9" s="53" t="s">
        <v>29</v>
      </c>
      <c r="C9" s="16" t="s">
        <v>30</v>
      </c>
      <c r="D9" s="14" t="s">
        <v>31</v>
      </c>
      <c r="E9" s="14" t="s">
        <v>28</v>
      </c>
      <c r="F9" s="11">
        <f>'[1]Masala Kitchen MB1'!L24</f>
        <v>0</v>
      </c>
      <c r="G9" s="15">
        <v>18000</v>
      </c>
      <c r="H9" s="13">
        <f t="shared" si="0"/>
        <v>0</v>
      </c>
      <c r="I9" s="71">
        <f>+'JMS '!L24</f>
        <v>0</v>
      </c>
      <c r="J9" s="11">
        <f t="shared" si="1"/>
        <v>0</v>
      </c>
      <c r="K9" s="41"/>
    </row>
    <row r="10" spans="1:12" ht="45" x14ac:dyDescent="0.25">
      <c r="A10" s="4">
        <f t="shared" si="2"/>
        <v>8</v>
      </c>
      <c r="B10" s="53" t="s">
        <v>32</v>
      </c>
      <c r="C10" s="14" t="s">
        <v>33</v>
      </c>
      <c r="D10" s="14" t="s">
        <v>34</v>
      </c>
      <c r="E10" s="14" t="s">
        <v>35</v>
      </c>
      <c r="F10" s="11">
        <v>2</v>
      </c>
      <c r="G10" s="15">
        <v>35000</v>
      </c>
      <c r="H10" s="13">
        <f t="shared" si="0"/>
        <v>70000</v>
      </c>
      <c r="I10" s="71">
        <f>+'JMS '!L25</f>
        <v>1</v>
      </c>
      <c r="J10" s="11">
        <f t="shared" si="1"/>
        <v>35000</v>
      </c>
      <c r="K10" s="41"/>
    </row>
    <row r="11" spans="1:12" ht="30" x14ac:dyDescent="0.25">
      <c r="A11" s="4">
        <f t="shared" si="2"/>
        <v>9</v>
      </c>
      <c r="B11" s="52" t="s">
        <v>36</v>
      </c>
      <c r="C11" s="14" t="s">
        <v>37</v>
      </c>
      <c r="D11" s="14" t="s">
        <v>34</v>
      </c>
      <c r="E11" s="10" t="s">
        <v>38</v>
      </c>
      <c r="F11" s="11">
        <v>3</v>
      </c>
      <c r="G11" s="12">
        <v>24000</v>
      </c>
      <c r="H11" s="13">
        <f t="shared" si="0"/>
        <v>72000</v>
      </c>
      <c r="I11" s="71">
        <f>+'JMS '!L28</f>
        <v>1</v>
      </c>
      <c r="J11" s="11">
        <f t="shared" si="1"/>
        <v>24000</v>
      </c>
      <c r="K11" s="41"/>
    </row>
    <row r="12" spans="1:12" ht="45" x14ac:dyDescent="0.25">
      <c r="A12" s="4">
        <f t="shared" si="2"/>
        <v>10</v>
      </c>
      <c r="B12" s="53" t="s">
        <v>39</v>
      </c>
      <c r="C12" s="14" t="s">
        <v>108</v>
      </c>
      <c r="D12" s="14" t="s">
        <v>40</v>
      </c>
      <c r="E12" s="14" t="s">
        <v>35</v>
      </c>
      <c r="F12" s="11">
        <v>4</v>
      </c>
      <c r="G12" s="15">
        <v>2500</v>
      </c>
      <c r="H12" s="13">
        <f t="shared" si="0"/>
        <v>10000</v>
      </c>
      <c r="I12" s="71">
        <f>+'JMS '!L29</f>
        <v>6</v>
      </c>
      <c r="J12" s="11">
        <f t="shared" si="1"/>
        <v>15000</v>
      </c>
      <c r="K12" s="41"/>
    </row>
    <row r="13" spans="1:12" x14ac:dyDescent="0.25">
      <c r="A13" s="4">
        <f t="shared" si="2"/>
        <v>11</v>
      </c>
      <c r="B13" s="52" t="s">
        <v>41</v>
      </c>
      <c r="C13" s="14" t="s">
        <v>42</v>
      </c>
      <c r="D13" s="14" t="s">
        <v>43</v>
      </c>
      <c r="E13" s="14" t="s">
        <v>35</v>
      </c>
      <c r="F13" s="11">
        <v>5</v>
      </c>
      <c r="G13" s="15">
        <v>650</v>
      </c>
      <c r="H13" s="13">
        <f>F13*G13</f>
        <v>3250</v>
      </c>
      <c r="I13" s="71">
        <f>+'JMS '!L30</f>
        <v>6</v>
      </c>
      <c r="J13" s="11">
        <f t="shared" si="1"/>
        <v>3900</v>
      </c>
      <c r="K13" s="41"/>
    </row>
    <row r="14" spans="1:12" ht="45" x14ac:dyDescent="0.25">
      <c r="A14" s="4">
        <f t="shared" si="2"/>
        <v>12</v>
      </c>
      <c r="B14" s="52" t="s">
        <v>44</v>
      </c>
      <c r="C14" s="17" t="s">
        <v>45</v>
      </c>
      <c r="D14" s="14" t="s">
        <v>46</v>
      </c>
      <c r="E14" s="10" t="s">
        <v>35</v>
      </c>
      <c r="F14" s="11">
        <f>'[1]Masala Kitchen MB1'!L31</f>
        <v>1</v>
      </c>
      <c r="G14" s="12">
        <v>72000</v>
      </c>
      <c r="H14" s="13">
        <f t="shared" si="0"/>
        <v>72000</v>
      </c>
      <c r="I14" s="71">
        <f>+'JMS '!L31</f>
        <v>1</v>
      </c>
      <c r="J14" s="11">
        <f t="shared" si="1"/>
        <v>72000</v>
      </c>
      <c r="K14" s="41"/>
    </row>
    <row r="15" spans="1:12" x14ac:dyDescent="0.25">
      <c r="A15" s="4">
        <f t="shared" si="2"/>
        <v>13</v>
      </c>
      <c r="B15" s="52" t="s">
        <v>47</v>
      </c>
      <c r="C15" s="17" t="s">
        <v>48</v>
      </c>
      <c r="D15" s="14"/>
      <c r="E15" s="10" t="s">
        <v>35</v>
      </c>
      <c r="F15" s="11">
        <v>3</v>
      </c>
      <c r="G15" s="12">
        <v>3500</v>
      </c>
      <c r="H15" s="13">
        <f t="shared" si="0"/>
        <v>10500</v>
      </c>
      <c r="I15" s="71">
        <f>+'JMS '!L32</f>
        <v>2</v>
      </c>
      <c r="J15" s="11">
        <f t="shared" si="1"/>
        <v>7000</v>
      </c>
      <c r="K15" s="41"/>
    </row>
    <row r="16" spans="1:12" ht="30" x14ac:dyDescent="0.25">
      <c r="A16" s="4">
        <f t="shared" si="2"/>
        <v>14</v>
      </c>
      <c r="B16" s="52" t="s">
        <v>49</v>
      </c>
      <c r="C16" s="17" t="s">
        <v>50</v>
      </c>
      <c r="D16" s="14" t="s">
        <v>51</v>
      </c>
      <c r="E16" s="18" t="s">
        <v>28</v>
      </c>
      <c r="F16" s="18">
        <f>'[1]Masala Kitchen MB1'!L33</f>
        <v>0</v>
      </c>
      <c r="G16" s="19">
        <v>12500</v>
      </c>
      <c r="H16" s="18">
        <f t="shared" si="0"/>
        <v>0</v>
      </c>
      <c r="I16" s="71">
        <f>+'JMS '!L33</f>
        <v>0</v>
      </c>
      <c r="J16" s="11">
        <f t="shared" si="1"/>
        <v>0</v>
      </c>
      <c r="K16" s="41"/>
    </row>
    <row r="17" spans="1:11" ht="30" x14ac:dyDescent="0.25">
      <c r="A17" s="4">
        <f t="shared" si="2"/>
        <v>15</v>
      </c>
      <c r="B17" s="52" t="s">
        <v>52</v>
      </c>
      <c r="C17" s="17" t="s">
        <v>53</v>
      </c>
      <c r="D17" s="14" t="s">
        <v>46</v>
      </c>
      <c r="E17" s="18" t="s">
        <v>54</v>
      </c>
      <c r="F17" s="18">
        <f>'[1]Masala Kitchen MB1'!L34</f>
        <v>0</v>
      </c>
      <c r="G17" s="19">
        <v>750</v>
      </c>
      <c r="H17" s="13">
        <f t="shared" si="0"/>
        <v>0</v>
      </c>
      <c r="I17" s="71">
        <f>+'JMS '!L34</f>
        <v>0</v>
      </c>
      <c r="J17" s="11">
        <f t="shared" si="1"/>
        <v>0</v>
      </c>
      <c r="K17" s="41"/>
    </row>
    <row r="18" spans="1:11" ht="30" x14ac:dyDescent="0.25">
      <c r="A18" s="4">
        <f t="shared" si="2"/>
        <v>16</v>
      </c>
      <c r="B18" s="52" t="s">
        <v>55</v>
      </c>
      <c r="C18" s="14" t="s">
        <v>56</v>
      </c>
      <c r="D18" s="14" t="s">
        <v>57</v>
      </c>
      <c r="E18" s="10" t="s">
        <v>58</v>
      </c>
      <c r="F18" s="11">
        <v>222.17</v>
      </c>
      <c r="G18" s="12">
        <v>150</v>
      </c>
      <c r="H18" s="13">
        <f t="shared" si="0"/>
        <v>33325.5</v>
      </c>
      <c r="I18" s="71">
        <f>+'JMS '!L36</f>
        <v>376.36326000000003</v>
      </c>
      <c r="J18" s="11">
        <f t="shared" si="1"/>
        <v>56454.489000000001</v>
      </c>
      <c r="K18" s="41"/>
    </row>
    <row r="19" spans="1:11" ht="30" x14ac:dyDescent="0.25">
      <c r="A19" s="4">
        <f t="shared" si="2"/>
        <v>17</v>
      </c>
      <c r="B19" s="52" t="s">
        <v>112</v>
      </c>
      <c r="C19" s="14" t="s">
        <v>59</v>
      </c>
      <c r="D19" s="14" t="s">
        <v>60</v>
      </c>
      <c r="E19" s="10" t="s">
        <v>35</v>
      </c>
      <c r="F19" s="11">
        <f>'[1]Masala Kitchen MB1'!L41</f>
        <v>0</v>
      </c>
      <c r="G19" s="12">
        <v>18000</v>
      </c>
      <c r="H19" s="13">
        <f t="shared" si="0"/>
        <v>0</v>
      </c>
      <c r="I19" s="71">
        <f>+'JMS '!L41</f>
        <v>0</v>
      </c>
      <c r="J19" s="11">
        <f t="shared" si="1"/>
        <v>0</v>
      </c>
      <c r="K19" s="41"/>
    </row>
    <row r="20" spans="1:11" ht="30" x14ac:dyDescent="0.25">
      <c r="A20" s="4">
        <f t="shared" si="2"/>
        <v>18</v>
      </c>
      <c r="B20" s="52" t="s">
        <v>61</v>
      </c>
      <c r="C20" s="14" t="s">
        <v>62</v>
      </c>
      <c r="D20" s="14" t="s">
        <v>60</v>
      </c>
      <c r="E20" s="10" t="s">
        <v>35</v>
      </c>
      <c r="F20" s="11">
        <f>'[1]Masala Kitchen MB1'!L42</f>
        <v>0</v>
      </c>
      <c r="G20" s="12">
        <v>4500</v>
      </c>
      <c r="H20" s="13">
        <f t="shared" si="0"/>
        <v>0</v>
      </c>
      <c r="I20" s="71">
        <f>+'JMS '!L42</f>
        <v>0</v>
      </c>
      <c r="J20" s="11">
        <f t="shared" si="1"/>
        <v>0</v>
      </c>
      <c r="K20" s="41"/>
    </row>
    <row r="21" spans="1:11" ht="30" x14ac:dyDescent="0.25">
      <c r="A21" s="4">
        <f t="shared" si="2"/>
        <v>19</v>
      </c>
      <c r="B21" s="52" t="s">
        <v>63</v>
      </c>
      <c r="C21" s="14" t="s">
        <v>64</v>
      </c>
      <c r="D21" s="14" t="s">
        <v>65</v>
      </c>
      <c r="E21" s="10" t="s">
        <v>66</v>
      </c>
      <c r="F21" s="11">
        <f>'[1]Masala Kitchen MB1'!L43</f>
        <v>0</v>
      </c>
      <c r="G21" s="12">
        <v>38000</v>
      </c>
      <c r="H21" s="13">
        <f t="shared" si="0"/>
        <v>0</v>
      </c>
      <c r="I21" s="71">
        <f>+'JMS '!K43</f>
        <v>0</v>
      </c>
      <c r="J21" s="11">
        <f t="shared" si="1"/>
        <v>0</v>
      </c>
      <c r="K21" s="41"/>
    </row>
    <row r="22" spans="1:11" x14ac:dyDescent="0.25">
      <c r="A22" s="4">
        <f t="shared" si="2"/>
        <v>20</v>
      </c>
      <c r="B22" s="52" t="s">
        <v>67</v>
      </c>
      <c r="C22" s="14" t="s">
        <v>68</v>
      </c>
      <c r="D22" s="14"/>
      <c r="E22" s="10" t="s">
        <v>69</v>
      </c>
      <c r="F22" s="11">
        <f>'[1]Flying Bite MB'!L41</f>
        <v>1</v>
      </c>
      <c r="G22" s="12">
        <v>60000</v>
      </c>
      <c r="H22" s="13">
        <f t="shared" si="0"/>
        <v>60000</v>
      </c>
      <c r="I22" s="71">
        <f>+'JMS '!K44</f>
        <v>1</v>
      </c>
      <c r="J22" s="11">
        <f t="shared" si="1"/>
        <v>60000</v>
      </c>
      <c r="K22" s="41"/>
    </row>
    <row r="23" spans="1:11" x14ac:dyDescent="0.25">
      <c r="A23" s="4">
        <f t="shared" si="2"/>
        <v>21</v>
      </c>
      <c r="B23" s="52" t="s">
        <v>70</v>
      </c>
      <c r="C23" s="14" t="s">
        <v>68</v>
      </c>
      <c r="D23" s="14"/>
      <c r="E23" s="10" t="s">
        <v>69</v>
      </c>
      <c r="F23" s="11">
        <v>2</v>
      </c>
      <c r="G23" s="12">
        <v>12500</v>
      </c>
      <c r="H23" s="13">
        <f t="shared" si="0"/>
        <v>25000</v>
      </c>
      <c r="I23" s="41">
        <v>2</v>
      </c>
      <c r="J23" s="11">
        <f t="shared" si="1"/>
        <v>25000</v>
      </c>
      <c r="K23" s="41"/>
    </row>
    <row r="24" spans="1:11" x14ac:dyDescent="0.25">
      <c r="A24" s="4">
        <f t="shared" si="2"/>
        <v>22</v>
      </c>
      <c r="B24" s="46"/>
      <c r="C24" s="47" t="s">
        <v>71</v>
      </c>
      <c r="D24" s="48"/>
      <c r="E24" s="47"/>
      <c r="F24" s="49"/>
      <c r="G24" s="50"/>
      <c r="H24" s="51">
        <f t="shared" si="0"/>
        <v>0</v>
      </c>
      <c r="I24" s="41"/>
      <c r="J24" s="11"/>
      <c r="K24" s="41"/>
    </row>
    <row r="25" spans="1:11" x14ac:dyDescent="0.25">
      <c r="A25" s="60" t="s">
        <v>117</v>
      </c>
      <c r="B25" s="60"/>
      <c r="C25" s="60"/>
      <c r="D25" s="60"/>
      <c r="E25" s="60"/>
      <c r="F25" s="60"/>
      <c r="G25" s="60"/>
      <c r="H25" s="21">
        <f>SUM(H3:H24)</f>
        <v>657747</v>
      </c>
      <c r="I25" s="72"/>
      <c r="J25" s="21">
        <f>SUM(J3:J24)</f>
        <v>546564.48900000006</v>
      </c>
      <c r="K25" s="41"/>
    </row>
    <row r="26" spans="1:11" x14ac:dyDescent="0.25">
      <c r="A26" s="60" t="s">
        <v>118</v>
      </c>
      <c r="B26" s="60"/>
      <c r="C26" s="60"/>
      <c r="D26" s="60"/>
      <c r="E26" s="60"/>
      <c r="F26" s="60"/>
      <c r="G26" s="60"/>
      <c r="H26" s="54">
        <f>-H25*3.5/100</f>
        <v>-23021.145</v>
      </c>
      <c r="I26" s="72"/>
      <c r="J26" s="54">
        <f>-J25*3.5/100</f>
        <v>-19129.757115</v>
      </c>
      <c r="K26" s="41"/>
    </row>
    <row r="27" spans="1:11" x14ac:dyDescent="0.25">
      <c r="A27" s="60" t="s">
        <v>119</v>
      </c>
      <c r="B27" s="60"/>
      <c r="C27" s="60"/>
      <c r="D27" s="60"/>
      <c r="E27" s="60"/>
      <c r="F27" s="60"/>
      <c r="G27" s="60"/>
      <c r="H27" s="54">
        <f>+H25+H26</f>
        <v>634725.85499999998</v>
      </c>
      <c r="I27" s="72"/>
      <c r="J27" s="54">
        <f>+J25+J26</f>
        <v>527434.73188500002</v>
      </c>
      <c r="K27" s="41"/>
    </row>
    <row r="28" spans="1:11" x14ac:dyDescent="0.25">
      <c r="J28" s="69"/>
    </row>
    <row r="29" spans="1:11" x14ac:dyDescent="0.25">
      <c r="J29" s="69"/>
    </row>
  </sheetData>
  <mergeCells count="5">
    <mergeCell ref="F1:H1"/>
    <mergeCell ref="I1:J1"/>
    <mergeCell ref="A25:G25"/>
    <mergeCell ref="A26:G26"/>
    <mergeCell ref="A27:G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618E-D892-4249-B210-8071E45D1953}">
  <dimension ref="A1:O49"/>
  <sheetViews>
    <sheetView topLeftCell="A31" workbookViewId="0">
      <selection activeCell="L3" sqref="L3"/>
    </sheetView>
  </sheetViews>
  <sheetFormatPr defaultColWidth="8.85546875" defaultRowHeight="15" x14ac:dyDescent="0.25"/>
  <cols>
    <col min="1" max="1" width="5.140625" style="36" bestFit="1" customWidth="1"/>
    <col min="2" max="2" width="26.7109375" style="36" bestFit="1" customWidth="1"/>
    <col min="3" max="3" width="58.7109375" style="29" bestFit="1" customWidth="1"/>
    <col min="4" max="4" width="15" style="43" bestFit="1" customWidth="1"/>
    <col min="5" max="5" width="12.28515625" style="29" bestFit="1" customWidth="1"/>
    <col min="6" max="6" width="5.5703125" style="29" bestFit="1" customWidth="1"/>
    <col min="7" max="7" width="8.85546875" style="44" bestFit="1" customWidth="1"/>
    <col min="8" max="8" width="8.140625" style="45" customWidth="1"/>
    <col min="9" max="9" width="8.7109375" style="44" bestFit="1" customWidth="1"/>
    <col min="10" max="10" width="9.7109375" style="45" bestFit="1" customWidth="1"/>
    <col min="11" max="11" width="8.42578125" style="45" bestFit="1" customWidth="1"/>
    <col min="12" max="12" width="17.42578125" style="45" bestFit="1" customWidth="1"/>
    <col min="13" max="13" width="18.5703125" style="29" customWidth="1"/>
    <col min="14" max="14" width="8.85546875" style="29"/>
    <col min="15" max="15" width="2.140625" style="29" bestFit="1" customWidth="1"/>
    <col min="16" max="16384" width="8.85546875" style="29"/>
  </cols>
  <sheetData>
    <row r="1" spans="1:12" ht="30" x14ac:dyDescent="0.25">
      <c r="A1" s="25"/>
      <c r="B1" s="26" t="s">
        <v>112</v>
      </c>
      <c r="C1" s="27" t="s">
        <v>0</v>
      </c>
      <c r="D1" s="27" t="s">
        <v>1</v>
      </c>
      <c r="E1" s="28" t="s">
        <v>2</v>
      </c>
      <c r="F1" s="62" t="s">
        <v>72</v>
      </c>
      <c r="G1" s="63"/>
      <c r="H1" s="63"/>
      <c r="I1" s="63"/>
      <c r="J1" s="63"/>
      <c r="K1" s="64"/>
      <c r="L1" s="27"/>
    </row>
    <row r="2" spans="1:12" s="36" customFormat="1" x14ac:dyDescent="0.25">
      <c r="A2" s="30" t="s">
        <v>3</v>
      </c>
      <c r="B2" s="31" t="s">
        <v>4</v>
      </c>
      <c r="C2" s="30" t="s">
        <v>5</v>
      </c>
      <c r="D2" s="31" t="s">
        <v>6</v>
      </c>
      <c r="E2" s="30" t="s">
        <v>73</v>
      </c>
      <c r="F2" s="30" t="s">
        <v>7</v>
      </c>
      <c r="G2" s="32" t="s">
        <v>74</v>
      </c>
      <c r="H2" s="33" t="s">
        <v>75</v>
      </c>
      <c r="I2" s="32" t="s">
        <v>76</v>
      </c>
      <c r="J2" s="33" t="s">
        <v>77</v>
      </c>
      <c r="K2" s="34" t="s">
        <v>78</v>
      </c>
      <c r="L2" s="35" t="s">
        <v>79</v>
      </c>
    </row>
    <row r="3" spans="1:12" ht="120" x14ac:dyDescent="0.25">
      <c r="A3" s="4">
        <v>1</v>
      </c>
      <c r="B3" s="52" t="s">
        <v>11</v>
      </c>
      <c r="C3" s="9" t="s">
        <v>106</v>
      </c>
      <c r="D3" s="9" t="s">
        <v>12</v>
      </c>
      <c r="E3" s="14"/>
      <c r="F3" s="18" t="s">
        <v>13</v>
      </c>
      <c r="G3" s="19"/>
      <c r="H3" s="18"/>
      <c r="I3" s="19"/>
      <c r="J3" s="18"/>
      <c r="K3" s="18">
        <f>SUM(J3:J9)</f>
        <v>301.5</v>
      </c>
      <c r="L3" s="37">
        <f>K3</f>
        <v>301.5</v>
      </c>
    </row>
    <row r="4" spans="1:12" x14ac:dyDescent="0.25">
      <c r="A4" s="4"/>
      <c r="B4" s="52"/>
      <c r="C4" s="9" t="s">
        <v>80</v>
      </c>
      <c r="D4" s="9"/>
      <c r="E4" s="14"/>
      <c r="F4" s="18"/>
      <c r="G4" s="19"/>
      <c r="H4" s="18"/>
      <c r="I4" s="19"/>
      <c r="J4" s="66">
        <f>146/2</f>
        <v>73</v>
      </c>
      <c r="K4" s="18"/>
      <c r="L4" s="11"/>
    </row>
    <row r="5" spans="1:12" x14ac:dyDescent="0.25">
      <c r="A5" s="4"/>
      <c r="B5" s="52"/>
      <c r="C5" s="9" t="s">
        <v>81</v>
      </c>
      <c r="D5" s="9"/>
      <c r="E5" s="14"/>
      <c r="F5" s="18"/>
      <c r="G5" s="19"/>
      <c r="H5" s="18"/>
      <c r="I5" s="19"/>
      <c r="J5" s="66">
        <f>175/2</f>
        <v>87.5</v>
      </c>
      <c r="K5" s="18"/>
      <c r="L5" s="11"/>
    </row>
    <row r="6" spans="1:12" x14ac:dyDescent="0.25">
      <c r="A6" s="4"/>
      <c r="B6" s="52"/>
      <c r="C6" s="9" t="s">
        <v>113</v>
      </c>
      <c r="D6" s="9"/>
      <c r="E6" s="14"/>
      <c r="F6" s="18"/>
      <c r="G6" s="19"/>
      <c r="H6" s="18"/>
      <c r="I6" s="19"/>
      <c r="J6" s="66">
        <v>46</v>
      </c>
      <c r="K6" s="18"/>
      <c r="L6" s="11"/>
    </row>
    <row r="7" spans="1:12" x14ac:dyDescent="0.25">
      <c r="A7" s="4"/>
      <c r="B7" s="52"/>
      <c r="C7" s="9" t="s">
        <v>82</v>
      </c>
      <c r="D7" s="9"/>
      <c r="E7" s="14"/>
      <c r="F7" s="18"/>
      <c r="G7" s="19"/>
      <c r="H7" s="18"/>
      <c r="I7" s="19"/>
      <c r="J7" s="66">
        <f>75/2</f>
        <v>37.5</v>
      </c>
      <c r="K7" s="18"/>
      <c r="L7" s="11"/>
    </row>
    <row r="8" spans="1:12" x14ac:dyDescent="0.25">
      <c r="A8" s="4"/>
      <c r="B8" s="52"/>
      <c r="C8" s="9" t="s">
        <v>83</v>
      </c>
      <c r="D8" s="9"/>
      <c r="E8" s="14"/>
      <c r="F8" s="18"/>
      <c r="G8" s="19"/>
      <c r="H8" s="18"/>
      <c r="I8" s="19"/>
      <c r="J8" s="66"/>
      <c r="K8" s="18"/>
      <c r="L8" s="11"/>
    </row>
    <row r="9" spans="1:12" x14ac:dyDescent="0.25">
      <c r="A9" s="4"/>
      <c r="B9" s="52"/>
      <c r="C9" s="9" t="s">
        <v>84</v>
      </c>
      <c r="D9" s="9"/>
      <c r="E9" s="14"/>
      <c r="F9" s="18"/>
      <c r="G9" s="19"/>
      <c r="H9" s="18"/>
      <c r="I9" s="19"/>
      <c r="J9" s="66">
        <f>115/2</f>
        <v>57.5</v>
      </c>
      <c r="K9" s="18"/>
      <c r="L9" s="11"/>
    </row>
    <row r="10" spans="1:12" ht="45" x14ac:dyDescent="0.25">
      <c r="A10" s="4">
        <v>2</v>
      </c>
      <c r="B10" s="52" t="s">
        <v>14</v>
      </c>
      <c r="C10" s="14" t="s">
        <v>85</v>
      </c>
      <c r="D10" s="14" t="s">
        <v>86</v>
      </c>
      <c r="E10" s="14"/>
      <c r="F10" s="38" t="s">
        <v>17</v>
      </c>
      <c r="G10" s="19">
        <v>5.2</v>
      </c>
      <c r="H10" s="18">
        <v>2.5750000000000002</v>
      </c>
      <c r="I10" s="19"/>
      <c r="J10" s="18">
        <v>1</v>
      </c>
      <c r="K10" s="18">
        <f>G10*H10*J10</f>
        <v>13.39</v>
      </c>
      <c r="L10" s="37">
        <f>K10</f>
        <v>13.39</v>
      </c>
    </row>
    <row r="11" spans="1:12" ht="45" x14ac:dyDescent="0.25">
      <c r="A11" s="4">
        <v>3</v>
      </c>
      <c r="B11" s="52" t="s">
        <v>18</v>
      </c>
      <c r="C11" s="14" t="s">
        <v>19</v>
      </c>
      <c r="D11" s="14"/>
      <c r="E11" s="14"/>
      <c r="F11" s="38" t="s">
        <v>17</v>
      </c>
      <c r="G11" s="19">
        <v>5.2</v>
      </c>
      <c r="H11" s="18">
        <v>2.5750000000000002</v>
      </c>
      <c r="I11" s="19"/>
      <c r="J11" s="18">
        <v>1</v>
      </c>
      <c r="K11" s="18">
        <f>G11*H11*J11</f>
        <v>13.39</v>
      </c>
      <c r="L11" s="37">
        <f>K11</f>
        <v>13.39</v>
      </c>
    </row>
    <row r="12" spans="1:12" ht="75" x14ac:dyDescent="0.25">
      <c r="A12" s="4">
        <v>4</v>
      </c>
      <c r="B12" s="52" t="s">
        <v>20</v>
      </c>
      <c r="C12" s="9" t="s">
        <v>107</v>
      </c>
      <c r="D12" s="9" t="s">
        <v>21</v>
      </c>
      <c r="E12" s="14"/>
      <c r="F12" s="18" t="s">
        <v>17</v>
      </c>
      <c r="G12" s="19"/>
      <c r="H12" s="18"/>
      <c r="I12" s="19"/>
      <c r="J12" s="18"/>
      <c r="K12" s="18">
        <f>SUM(J13:J19)</f>
        <v>55.89</v>
      </c>
      <c r="L12" s="37">
        <f>K12</f>
        <v>55.89</v>
      </c>
    </row>
    <row r="13" spans="1:12" x14ac:dyDescent="0.25">
      <c r="A13" s="4"/>
      <c r="B13" s="52"/>
      <c r="C13" s="9" t="s">
        <v>87</v>
      </c>
      <c r="D13" s="9"/>
      <c r="E13" s="14"/>
      <c r="F13" s="18"/>
      <c r="G13" s="19">
        <v>5.2</v>
      </c>
      <c r="H13" s="18">
        <f>2700/1000</f>
        <v>2.7</v>
      </c>
      <c r="I13" s="39">
        <v>2</v>
      </c>
      <c r="J13" s="18">
        <f t="shared" ref="J13:J17" si="0">G13*H13*I13</f>
        <v>28.080000000000002</v>
      </c>
      <c r="K13" s="18"/>
      <c r="L13" s="11"/>
    </row>
    <row r="14" spans="1:12" x14ac:dyDescent="0.25">
      <c r="A14" s="4"/>
      <c r="B14" s="52"/>
      <c r="C14" s="9" t="s">
        <v>88</v>
      </c>
      <c r="D14" s="9"/>
      <c r="E14" s="14"/>
      <c r="F14" s="18"/>
      <c r="G14" s="19">
        <v>5.2</v>
      </c>
      <c r="H14" s="67">
        <v>0.95</v>
      </c>
      <c r="I14" s="39">
        <v>2</v>
      </c>
      <c r="J14" s="18">
        <f t="shared" si="0"/>
        <v>9.879999999999999</v>
      </c>
      <c r="K14" s="18"/>
      <c r="L14" s="11"/>
    </row>
    <row r="15" spans="1:12" x14ac:dyDescent="0.25">
      <c r="A15" s="4"/>
      <c r="B15" s="52"/>
      <c r="C15" s="9" t="s">
        <v>89</v>
      </c>
      <c r="D15" s="9"/>
      <c r="E15" s="14"/>
      <c r="F15" s="18"/>
      <c r="G15" s="18">
        <v>2.5499999999999998</v>
      </c>
      <c r="H15" s="18">
        <v>2.7</v>
      </c>
      <c r="I15" s="39">
        <v>2</v>
      </c>
      <c r="J15" s="18">
        <f t="shared" si="0"/>
        <v>13.77</v>
      </c>
      <c r="K15" s="18"/>
      <c r="L15" s="11"/>
    </row>
    <row r="16" spans="1:12" x14ac:dyDescent="0.25">
      <c r="A16" s="4"/>
      <c r="B16" s="52"/>
      <c r="C16" s="9" t="s">
        <v>90</v>
      </c>
      <c r="D16" s="9"/>
      <c r="E16" s="14"/>
      <c r="F16" s="18"/>
      <c r="G16" s="19">
        <v>5.2</v>
      </c>
      <c r="H16" s="18">
        <v>0.4</v>
      </c>
      <c r="I16" s="39">
        <v>2</v>
      </c>
      <c r="J16" s="18">
        <f t="shared" si="0"/>
        <v>4.16</v>
      </c>
      <c r="K16" s="18"/>
      <c r="L16" s="11"/>
    </row>
    <row r="17" spans="1:12" x14ac:dyDescent="0.25">
      <c r="A17" s="4"/>
      <c r="B17" s="52"/>
      <c r="C17" s="9" t="s">
        <v>91</v>
      </c>
      <c r="D17" s="9"/>
      <c r="E17" s="14"/>
      <c r="F17" s="18"/>
      <c r="G17" s="18"/>
      <c r="H17" s="18"/>
      <c r="I17" s="39"/>
      <c r="J17" s="18">
        <f t="shared" si="0"/>
        <v>0</v>
      </c>
      <c r="K17" s="18"/>
      <c r="L17" s="11"/>
    </row>
    <row r="18" spans="1:12" x14ac:dyDescent="0.25">
      <c r="A18" s="4"/>
      <c r="B18" s="52"/>
      <c r="C18" s="9"/>
      <c r="D18" s="9"/>
      <c r="E18" s="14"/>
      <c r="F18" s="18"/>
      <c r="G18" s="19"/>
      <c r="H18" s="18"/>
      <c r="I18" s="39"/>
      <c r="J18" s="18"/>
      <c r="K18" s="18"/>
      <c r="L18" s="11"/>
    </row>
    <row r="19" spans="1:12" x14ac:dyDescent="0.25">
      <c r="A19" s="4"/>
      <c r="B19" s="52"/>
      <c r="C19" s="9" t="s">
        <v>92</v>
      </c>
      <c r="D19" s="9"/>
      <c r="E19" s="14"/>
      <c r="F19" s="18"/>
      <c r="G19" s="19"/>
      <c r="H19" s="18"/>
      <c r="I19" s="39"/>
      <c r="J19" s="18"/>
      <c r="K19" s="18"/>
      <c r="L19" s="11"/>
    </row>
    <row r="20" spans="1:12" ht="30" x14ac:dyDescent="0.25">
      <c r="A20" s="4">
        <v>5</v>
      </c>
      <c r="B20" s="52" t="s">
        <v>22</v>
      </c>
      <c r="C20" s="9" t="s">
        <v>23</v>
      </c>
      <c r="D20" s="9" t="s">
        <v>93</v>
      </c>
      <c r="E20" s="14"/>
      <c r="F20" s="18" t="s">
        <v>17</v>
      </c>
      <c r="G20" s="19"/>
      <c r="H20" s="18"/>
      <c r="I20" s="19"/>
      <c r="J20" s="18"/>
      <c r="K20" s="18">
        <f>SUM(J21:J22)</f>
        <v>5.86</v>
      </c>
      <c r="L20" s="37">
        <f>K20</f>
        <v>5.86</v>
      </c>
    </row>
    <row r="21" spans="1:12" x14ac:dyDescent="0.25">
      <c r="A21" s="4"/>
      <c r="B21" s="52"/>
      <c r="C21" s="9" t="s">
        <v>94</v>
      </c>
      <c r="D21" s="9"/>
      <c r="E21" s="14"/>
      <c r="F21" s="18"/>
      <c r="G21" s="19">
        <v>5.2</v>
      </c>
      <c r="H21" s="18">
        <v>0.2</v>
      </c>
      <c r="I21" s="19">
        <v>2</v>
      </c>
      <c r="J21" s="18">
        <f>G21*H21*I21</f>
        <v>2.08</v>
      </c>
      <c r="K21" s="18"/>
      <c r="L21" s="11"/>
    </row>
    <row r="22" spans="1:12" x14ac:dyDescent="0.25">
      <c r="A22" s="4"/>
      <c r="B22" s="52"/>
      <c r="C22" s="9" t="s">
        <v>114</v>
      </c>
      <c r="D22" s="9"/>
      <c r="E22" s="14"/>
      <c r="F22" s="18"/>
      <c r="G22" s="67">
        <v>2.7</v>
      </c>
      <c r="H22" s="67">
        <v>0.2</v>
      </c>
      <c r="I22" s="68">
        <v>7</v>
      </c>
      <c r="J22" s="67">
        <f t="shared" ref="J22" si="1">G22*H22*I22</f>
        <v>3.7800000000000002</v>
      </c>
      <c r="K22" s="18"/>
      <c r="L22" s="11"/>
    </row>
    <row r="23" spans="1:12" ht="49.9" customHeight="1" x14ac:dyDescent="0.25">
      <c r="A23" s="4">
        <v>6</v>
      </c>
      <c r="B23" s="52" t="s">
        <v>25</v>
      </c>
      <c r="C23" s="16" t="s">
        <v>26</v>
      </c>
      <c r="D23" s="14"/>
      <c r="E23" s="14"/>
      <c r="F23" s="38" t="s">
        <v>28</v>
      </c>
      <c r="G23" s="19">
        <v>1</v>
      </c>
      <c r="H23" s="18">
        <v>7.0000000000000007E-2</v>
      </c>
      <c r="I23" s="19">
        <v>0.9</v>
      </c>
      <c r="J23" s="18"/>
      <c r="K23" s="18">
        <v>0</v>
      </c>
      <c r="L23" s="37">
        <f>K23</f>
        <v>0</v>
      </c>
    </row>
    <row r="24" spans="1:12" ht="60" x14ac:dyDescent="0.25">
      <c r="A24" s="4">
        <v>7</v>
      </c>
      <c r="B24" s="53" t="s">
        <v>29</v>
      </c>
      <c r="C24" s="16" t="s">
        <v>30</v>
      </c>
      <c r="D24" s="14"/>
      <c r="E24" s="14"/>
      <c r="F24" s="38" t="s">
        <v>28</v>
      </c>
      <c r="G24" s="19">
        <v>1</v>
      </c>
      <c r="H24" s="18">
        <v>0.05</v>
      </c>
      <c r="I24" s="19">
        <v>2.4</v>
      </c>
      <c r="J24" s="18"/>
      <c r="K24" s="18">
        <v>0</v>
      </c>
      <c r="L24" s="37">
        <f>K24</f>
        <v>0</v>
      </c>
    </row>
    <row r="25" spans="1:12" ht="45" x14ac:dyDescent="0.25">
      <c r="A25" s="4">
        <v>8</v>
      </c>
      <c r="B25" s="53" t="s">
        <v>32</v>
      </c>
      <c r="C25" s="14" t="s">
        <v>33</v>
      </c>
      <c r="D25" s="14" t="s">
        <v>34</v>
      </c>
      <c r="E25" s="14" t="s">
        <v>95</v>
      </c>
      <c r="F25" s="38" t="s">
        <v>35</v>
      </c>
      <c r="G25" s="19">
        <v>0.6</v>
      </c>
      <c r="H25" s="18">
        <v>0.75</v>
      </c>
      <c r="I25" s="19">
        <v>0.9</v>
      </c>
      <c r="J25" s="18"/>
      <c r="K25" s="18">
        <v>1</v>
      </c>
      <c r="L25" s="37">
        <f t="shared" ref="L25:L45" si="2">K25</f>
        <v>1</v>
      </c>
    </row>
    <row r="26" spans="1:12" x14ac:dyDescent="0.25">
      <c r="A26" s="4"/>
      <c r="B26" s="53"/>
      <c r="C26" s="14"/>
      <c r="D26" s="14"/>
      <c r="E26" s="14"/>
      <c r="F26" s="38"/>
      <c r="G26" s="19"/>
      <c r="H26" s="18"/>
      <c r="I26" s="19"/>
      <c r="J26" s="18"/>
      <c r="K26" s="18">
        <v>0</v>
      </c>
      <c r="L26" s="37"/>
    </row>
    <row r="27" spans="1:12" x14ac:dyDescent="0.25">
      <c r="A27" s="4"/>
      <c r="B27" s="53"/>
      <c r="C27" s="14"/>
      <c r="D27" s="14"/>
      <c r="E27" s="14"/>
      <c r="F27" s="38"/>
      <c r="G27" s="19"/>
      <c r="H27" s="18"/>
      <c r="I27" s="19"/>
      <c r="J27" s="18"/>
      <c r="K27" s="18"/>
      <c r="L27" s="37"/>
    </row>
    <row r="28" spans="1:12" ht="45.6" customHeight="1" x14ac:dyDescent="0.25">
      <c r="A28" s="4">
        <v>9</v>
      </c>
      <c r="B28" s="52" t="s">
        <v>96</v>
      </c>
      <c r="C28" s="14" t="s">
        <v>97</v>
      </c>
      <c r="D28" s="14" t="s">
        <v>34</v>
      </c>
      <c r="E28" s="14" t="s">
        <v>98</v>
      </c>
      <c r="F28" s="18" t="s">
        <v>38</v>
      </c>
      <c r="G28" s="19">
        <v>1.8</v>
      </c>
      <c r="H28" s="18">
        <v>0.9</v>
      </c>
      <c r="I28" s="19">
        <v>0.75</v>
      </c>
      <c r="J28" s="18"/>
      <c r="K28" s="18">
        <v>1</v>
      </c>
      <c r="L28" s="37">
        <f t="shared" si="2"/>
        <v>1</v>
      </c>
    </row>
    <row r="29" spans="1:12" ht="45" x14ac:dyDescent="0.25">
      <c r="A29" s="4">
        <f t="shared" ref="A29:A45" si="3">A28+1</f>
        <v>10</v>
      </c>
      <c r="B29" s="53" t="s">
        <v>39</v>
      </c>
      <c r="C29" s="14" t="s">
        <v>108</v>
      </c>
      <c r="D29" s="14" t="s">
        <v>40</v>
      </c>
      <c r="E29" s="14"/>
      <c r="F29" s="38" t="s">
        <v>35</v>
      </c>
      <c r="G29" s="19"/>
      <c r="H29" s="18"/>
      <c r="I29" s="19"/>
      <c r="J29" s="18"/>
      <c r="K29" s="18">
        <v>6</v>
      </c>
      <c r="L29" s="37">
        <f t="shared" si="2"/>
        <v>6</v>
      </c>
    </row>
    <row r="30" spans="1:12" x14ac:dyDescent="0.25">
      <c r="A30" s="4">
        <f t="shared" si="3"/>
        <v>11</v>
      </c>
      <c r="B30" s="52" t="s">
        <v>115</v>
      </c>
      <c r="C30" s="14" t="s">
        <v>42</v>
      </c>
      <c r="D30" s="14" t="s">
        <v>43</v>
      </c>
      <c r="E30" s="14" t="s">
        <v>99</v>
      </c>
      <c r="F30" s="38" t="s">
        <v>35</v>
      </c>
      <c r="G30" s="19"/>
      <c r="H30" s="18"/>
      <c r="I30" s="19"/>
      <c r="J30" s="18"/>
      <c r="K30" s="18">
        <v>6</v>
      </c>
      <c r="L30" s="37">
        <f t="shared" si="2"/>
        <v>6</v>
      </c>
    </row>
    <row r="31" spans="1:12" ht="60" x14ac:dyDescent="0.25">
      <c r="A31" s="4">
        <f t="shared" si="3"/>
        <v>12</v>
      </c>
      <c r="B31" s="52" t="s">
        <v>44</v>
      </c>
      <c r="C31" s="17" t="s">
        <v>45</v>
      </c>
      <c r="D31" s="14" t="s">
        <v>46</v>
      </c>
      <c r="E31" s="14" t="s">
        <v>100</v>
      </c>
      <c r="F31" s="18" t="s">
        <v>35</v>
      </c>
      <c r="G31" s="19"/>
      <c r="H31" s="18"/>
      <c r="I31" s="19"/>
      <c r="J31" s="18"/>
      <c r="K31" s="18">
        <v>1</v>
      </c>
      <c r="L31" s="37">
        <f t="shared" si="2"/>
        <v>1</v>
      </c>
    </row>
    <row r="32" spans="1:12" x14ac:dyDescent="0.25">
      <c r="A32" s="4">
        <f t="shared" si="3"/>
        <v>13</v>
      </c>
      <c r="B32" s="52" t="s">
        <v>47</v>
      </c>
      <c r="C32" s="17" t="s">
        <v>48</v>
      </c>
      <c r="D32" s="14"/>
      <c r="E32" s="14"/>
      <c r="F32" s="18" t="s">
        <v>35</v>
      </c>
      <c r="G32" s="19"/>
      <c r="H32" s="18"/>
      <c r="I32" s="19"/>
      <c r="J32" s="18"/>
      <c r="K32" s="18">
        <v>2</v>
      </c>
      <c r="L32" s="37">
        <f t="shared" si="2"/>
        <v>2</v>
      </c>
    </row>
    <row r="33" spans="1:12" ht="30" x14ac:dyDescent="0.25">
      <c r="A33" s="4">
        <v>14</v>
      </c>
      <c r="B33" s="52" t="s">
        <v>49</v>
      </c>
      <c r="C33" s="17" t="s">
        <v>50</v>
      </c>
      <c r="D33" s="14" t="s">
        <v>51</v>
      </c>
      <c r="E33" s="14"/>
      <c r="F33" s="18" t="s">
        <v>28</v>
      </c>
      <c r="G33" s="19"/>
      <c r="H33" s="18"/>
      <c r="I33" s="19"/>
      <c r="J33" s="18"/>
      <c r="K33" s="18">
        <v>0</v>
      </c>
      <c r="L33" s="24">
        <f t="shared" si="2"/>
        <v>0</v>
      </c>
    </row>
    <row r="34" spans="1:12" ht="45" x14ac:dyDescent="0.25">
      <c r="A34" s="4">
        <v>15</v>
      </c>
      <c r="B34" s="52" t="s">
        <v>52</v>
      </c>
      <c r="C34" s="17" t="s">
        <v>53</v>
      </c>
      <c r="D34" s="14" t="s">
        <v>46</v>
      </c>
      <c r="E34" s="14"/>
      <c r="F34" s="18" t="s">
        <v>54</v>
      </c>
      <c r="G34" s="19"/>
      <c r="H34" s="18"/>
      <c r="I34" s="19"/>
      <c r="J34" s="18"/>
      <c r="K34" s="18">
        <v>0</v>
      </c>
      <c r="L34" s="24">
        <f t="shared" si="2"/>
        <v>0</v>
      </c>
    </row>
    <row r="35" spans="1:12" x14ac:dyDescent="0.25">
      <c r="A35" s="4"/>
      <c r="B35" s="52"/>
      <c r="C35" s="17"/>
      <c r="D35" s="14"/>
      <c r="E35" s="14"/>
      <c r="F35" s="18"/>
      <c r="G35" s="19"/>
      <c r="H35" s="18"/>
      <c r="I35" s="19"/>
      <c r="J35" s="18"/>
      <c r="K35" s="18"/>
      <c r="L35" s="37"/>
    </row>
    <row r="36" spans="1:12" ht="45" x14ac:dyDescent="0.25">
      <c r="A36" s="4">
        <v>16</v>
      </c>
      <c r="B36" s="52" t="s">
        <v>55</v>
      </c>
      <c r="C36" s="14" t="s">
        <v>56</v>
      </c>
      <c r="D36" s="14" t="s">
        <v>57</v>
      </c>
      <c r="E36" s="14"/>
      <c r="F36" s="18" t="s">
        <v>58</v>
      </c>
      <c r="G36" s="19"/>
      <c r="H36" s="18"/>
      <c r="I36" s="19"/>
      <c r="J36" s="18"/>
      <c r="K36" s="18">
        <f>SUM(J37:J40)*10.764</f>
        <v>376.36326000000003</v>
      </c>
      <c r="L36" s="37">
        <f t="shared" si="2"/>
        <v>376.36326000000003</v>
      </c>
    </row>
    <row r="37" spans="1:12" x14ac:dyDescent="0.25">
      <c r="A37" s="4"/>
      <c r="B37" s="52"/>
      <c r="C37" s="9" t="s">
        <v>87</v>
      </c>
      <c r="D37" s="14"/>
      <c r="E37" s="14"/>
      <c r="F37" s="18"/>
      <c r="G37" s="19">
        <v>5.2</v>
      </c>
      <c r="H37" s="18">
        <f>2700/1000</f>
        <v>2.7</v>
      </c>
      <c r="I37" s="39">
        <v>1</v>
      </c>
      <c r="J37" s="18">
        <f t="shared" ref="J37:J40" si="4">G37*H37*I37</f>
        <v>14.040000000000001</v>
      </c>
      <c r="K37" s="18"/>
      <c r="L37" s="11"/>
    </row>
    <row r="38" spans="1:12" x14ac:dyDescent="0.25">
      <c r="A38" s="4"/>
      <c r="B38" s="52"/>
      <c r="C38" s="9" t="s">
        <v>88</v>
      </c>
      <c r="D38" s="14"/>
      <c r="E38" s="14"/>
      <c r="F38" s="18"/>
      <c r="G38" s="19">
        <v>5.2</v>
      </c>
      <c r="H38" s="18">
        <v>0.95</v>
      </c>
      <c r="I38" s="39">
        <v>1</v>
      </c>
      <c r="J38" s="18">
        <f t="shared" si="4"/>
        <v>4.9399999999999995</v>
      </c>
      <c r="K38" s="18"/>
      <c r="L38" s="11"/>
    </row>
    <row r="39" spans="1:12" x14ac:dyDescent="0.25">
      <c r="A39" s="4"/>
      <c r="B39" s="52"/>
      <c r="C39" s="9" t="s">
        <v>116</v>
      </c>
      <c r="D39" s="14"/>
      <c r="E39" s="14"/>
      <c r="F39" s="18"/>
      <c r="G39" s="18">
        <v>2.5750000000000002</v>
      </c>
      <c r="H39" s="18">
        <v>2.7</v>
      </c>
      <c r="I39" s="39">
        <v>2</v>
      </c>
      <c r="J39" s="18">
        <f t="shared" si="4"/>
        <v>13.905000000000001</v>
      </c>
      <c r="K39" s="18"/>
      <c r="L39" s="11"/>
    </row>
    <row r="40" spans="1:12" x14ac:dyDescent="0.25">
      <c r="A40" s="4"/>
      <c r="B40" s="52"/>
      <c r="C40" s="9" t="s">
        <v>90</v>
      </c>
      <c r="D40" s="14"/>
      <c r="E40" s="14"/>
      <c r="F40" s="18"/>
      <c r="G40" s="19">
        <v>5.2</v>
      </c>
      <c r="H40" s="18">
        <v>0.4</v>
      </c>
      <c r="I40" s="39">
        <v>1</v>
      </c>
      <c r="J40" s="18">
        <f t="shared" si="4"/>
        <v>2.08</v>
      </c>
      <c r="K40" s="18"/>
      <c r="L40" s="11"/>
    </row>
    <row r="41" spans="1:12" ht="30" x14ac:dyDescent="0.25">
      <c r="A41" s="4">
        <f>A36+1</f>
        <v>17</v>
      </c>
      <c r="B41" s="52" t="s">
        <v>101</v>
      </c>
      <c r="C41" s="14" t="s">
        <v>59</v>
      </c>
      <c r="D41" s="14" t="s">
        <v>60</v>
      </c>
      <c r="E41" s="14" t="s">
        <v>102</v>
      </c>
      <c r="F41" s="18" t="s">
        <v>35</v>
      </c>
      <c r="G41" s="19"/>
      <c r="H41" s="18"/>
      <c r="I41" s="19"/>
      <c r="J41" s="18"/>
      <c r="K41" s="18">
        <v>0</v>
      </c>
      <c r="L41" s="37">
        <f t="shared" si="2"/>
        <v>0</v>
      </c>
    </row>
    <row r="42" spans="1:12" ht="39.6" customHeight="1" x14ac:dyDescent="0.25">
      <c r="A42" s="4">
        <v>18</v>
      </c>
      <c r="B42" s="52" t="s">
        <v>61</v>
      </c>
      <c r="C42" s="14" t="s">
        <v>62</v>
      </c>
      <c r="D42" s="14" t="s">
        <v>60</v>
      </c>
      <c r="E42" s="14" t="s">
        <v>103</v>
      </c>
      <c r="F42" s="18" t="s">
        <v>35</v>
      </c>
      <c r="G42" s="19"/>
      <c r="H42" s="18"/>
      <c r="I42" s="19"/>
      <c r="J42" s="18"/>
      <c r="K42" s="18">
        <v>0</v>
      </c>
      <c r="L42" s="37">
        <f t="shared" si="2"/>
        <v>0</v>
      </c>
    </row>
    <row r="43" spans="1:12" ht="30" x14ac:dyDescent="0.25">
      <c r="A43" s="4">
        <v>19</v>
      </c>
      <c r="B43" s="52" t="s">
        <v>63</v>
      </c>
      <c r="C43" s="14" t="s">
        <v>104</v>
      </c>
      <c r="D43" s="14" t="s">
        <v>65</v>
      </c>
      <c r="E43" s="14"/>
      <c r="F43" s="18" t="s">
        <v>66</v>
      </c>
      <c r="G43" s="19"/>
      <c r="H43" s="18"/>
      <c r="I43" s="19"/>
      <c r="J43" s="18"/>
      <c r="K43" s="18">
        <v>0</v>
      </c>
      <c r="L43" s="37">
        <f t="shared" si="2"/>
        <v>0</v>
      </c>
    </row>
    <row r="44" spans="1:12" x14ac:dyDescent="0.25">
      <c r="A44" s="4">
        <f t="shared" si="3"/>
        <v>20</v>
      </c>
      <c r="B44" s="52" t="s">
        <v>67</v>
      </c>
      <c r="C44" s="14" t="s">
        <v>68</v>
      </c>
      <c r="D44" s="14"/>
      <c r="E44" s="14"/>
      <c r="F44" s="18" t="s">
        <v>69</v>
      </c>
      <c r="G44" s="19"/>
      <c r="H44" s="18"/>
      <c r="I44" s="19"/>
      <c r="J44" s="18"/>
      <c r="K44" s="18">
        <v>1</v>
      </c>
      <c r="L44" s="37">
        <f t="shared" si="2"/>
        <v>1</v>
      </c>
    </row>
    <row r="45" spans="1:12" x14ac:dyDescent="0.25">
      <c r="A45" s="4">
        <f t="shared" si="3"/>
        <v>21</v>
      </c>
      <c r="B45" s="52" t="s">
        <v>70</v>
      </c>
      <c r="C45" s="14" t="s">
        <v>68</v>
      </c>
      <c r="D45" s="14"/>
      <c r="E45" s="14"/>
      <c r="F45" s="18" t="s">
        <v>69</v>
      </c>
      <c r="G45" s="19"/>
      <c r="H45" s="18"/>
      <c r="I45" s="19"/>
      <c r="J45" s="18"/>
      <c r="K45" s="18">
        <v>2</v>
      </c>
      <c r="L45" s="37">
        <f t="shared" si="2"/>
        <v>2</v>
      </c>
    </row>
    <row r="46" spans="1:12" x14ac:dyDescent="0.25">
      <c r="A46" s="4">
        <v>22</v>
      </c>
      <c r="B46" s="52"/>
      <c r="C46" s="20" t="s">
        <v>71</v>
      </c>
      <c r="D46" s="14"/>
      <c r="E46" s="14"/>
      <c r="F46" s="18"/>
      <c r="G46" s="19"/>
      <c r="H46" s="18"/>
      <c r="I46" s="19"/>
      <c r="J46" s="18"/>
      <c r="K46" s="18"/>
      <c r="L46" s="11"/>
    </row>
    <row r="47" spans="1:12" x14ac:dyDescent="0.25">
      <c r="A47" s="40"/>
      <c r="B47" s="65"/>
      <c r="C47" s="41"/>
      <c r="D47" s="42"/>
      <c r="E47" s="41"/>
      <c r="F47" s="41"/>
      <c r="G47" s="65"/>
      <c r="H47" s="65"/>
      <c r="I47" s="65"/>
      <c r="J47" s="65"/>
      <c r="K47" s="11"/>
      <c r="L47" s="11"/>
    </row>
    <row r="48" spans="1:12" x14ac:dyDescent="0.25">
      <c r="A48" s="40"/>
      <c r="B48" s="65"/>
      <c r="C48" s="41"/>
      <c r="D48" s="42"/>
      <c r="E48" s="41"/>
      <c r="F48" s="41"/>
      <c r="G48" s="65"/>
      <c r="H48" s="65"/>
      <c r="I48" s="65"/>
      <c r="J48" s="65"/>
      <c r="K48" s="11"/>
      <c r="L48" s="11"/>
    </row>
    <row r="49" spans="1:15" x14ac:dyDescent="0.25">
      <c r="A49" s="40"/>
      <c r="B49" s="40"/>
      <c r="C49" s="41"/>
      <c r="D49" s="42"/>
      <c r="E49" s="41"/>
      <c r="F49" s="41"/>
      <c r="G49" s="61" t="s">
        <v>105</v>
      </c>
      <c r="H49" s="61"/>
      <c r="I49" s="61"/>
      <c r="J49" s="61"/>
      <c r="K49" s="11"/>
      <c r="L49" s="11"/>
      <c r="O49" s="29">
        <v>2</v>
      </c>
    </row>
  </sheetData>
  <mergeCells count="4">
    <mergeCell ref="F1:K1"/>
    <mergeCell ref="B47:B48"/>
    <mergeCell ref="G47:J48"/>
    <mergeCell ref="G49:J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DC6423-0802-4384-A411-65D0B4F0E284}"/>
</file>

<file path=customXml/itemProps2.xml><?xml version="1.0" encoding="utf-8"?>
<ds:datastoreItem xmlns:ds="http://schemas.openxmlformats.org/officeDocument/2006/customXml" ds:itemID="{260315F7-8B13-47E4-B928-B668AABBDF16}"/>
</file>

<file path=customXml/itemProps3.xml><?xml version="1.0" encoding="utf-8"?>
<ds:datastoreItem xmlns:ds="http://schemas.openxmlformats.org/officeDocument/2006/customXml" ds:itemID="{0A5E9415-3765-418D-A82C-B932C19946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vt:lpstr>
      <vt:lpstr>JMS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2024-10-26T10:49:56Z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