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E:\FDT Acc\DESKTOP 106\TFS\Delhi Stores\billing\Burger Pizza\"/>
    </mc:Choice>
  </mc:AlternateContent>
  <xr:revisionPtr revIDLastSave="0" documentId="13_ncr:1_{509817BF-754B-448A-85C7-678E40639604}" xr6:coauthVersionLast="36" xr6:coauthVersionMax="36" xr10:uidLastSave="{00000000-0000-0000-0000-000000000000}"/>
  <bookViews>
    <workbookView xWindow="0" yWindow="0" windowWidth="22260" windowHeight="12645" activeTab="1" xr2:uid="{00000000-000D-0000-FFFF-FFFF00000000}"/>
  </bookViews>
  <sheets>
    <sheet name="BOQ " sheetId="1" r:id="rId1"/>
    <sheet name="JMS "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I18" i="1"/>
  <c r="J18" i="1" s="1"/>
  <c r="I17" i="1"/>
  <c r="J17" i="1" s="1"/>
  <c r="J4" i="1"/>
  <c r="J5" i="1"/>
  <c r="J6" i="1"/>
  <c r="J7" i="1"/>
  <c r="J8" i="1"/>
  <c r="J9" i="1"/>
  <c r="J10" i="1"/>
  <c r="J11" i="1"/>
  <c r="J12" i="1"/>
  <c r="J13" i="1"/>
  <c r="J14" i="1"/>
  <c r="J15" i="1"/>
  <c r="J16" i="1"/>
  <c r="J19" i="1"/>
  <c r="J20" i="1"/>
  <c r="J21" i="1"/>
  <c r="J22" i="1"/>
  <c r="J23" i="1"/>
  <c r="J3" i="1"/>
  <c r="I4" i="1"/>
  <c r="K5" i="1"/>
  <c r="K6" i="1"/>
  <c r="K7" i="1"/>
  <c r="K8" i="1"/>
  <c r="K9" i="1"/>
  <c r="K10" i="1"/>
  <c r="K11" i="1"/>
  <c r="K12" i="1"/>
  <c r="K13" i="1"/>
  <c r="K14" i="1"/>
  <c r="K15" i="1"/>
  <c r="K16" i="1"/>
  <c r="K19" i="1"/>
  <c r="K20" i="1"/>
  <c r="K21" i="1"/>
  <c r="K22" i="1"/>
  <c r="K23" i="1"/>
  <c r="K3" i="1"/>
  <c r="I23" i="1"/>
  <c r="I22" i="1"/>
  <c r="I21" i="1"/>
  <c r="I20" i="1"/>
  <c r="I19" i="1"/>
  <c r="I16" i="1"/>
  <c r="I15" i="1"/>
  <c r="I14" i="1"/>
  <c r="I13" i="1"/>
  <c r="I12" i="1"/>
  <c r="I11" i="1"/>
  <c r="I10" i="1"/>
  <c r="I9" i="1"/>
  <c r="I8" i="1"/>
  <c r="I7" i="1"/>
  <c r="I6" i="1"/>
  <c r="I5" i="1"/>
  <c r="I3" i="1"/>
  <c r="H27" i="1"/>
  <c r="H26" i="1"/>
  <c r="H47" i="2"/>
  <c r="L46" i="2"/>
  <c r="L45" i="2"/>
  <c r="A45" i="2"/>
  <c r="A46" i="2" s="1"/>
  <c r="L44" i="2"/>
  <c r="L43" i="2"/>
  <c r="L42" i="2"/>
  <c r="A42" i="2"/>
  <c r="J41" i="2"/>
  <c r="G40" i="2"/>
  <c r="J40" i="2" s="1"/>
  <c r="H39" i="2"/>
  <c r="J39" i="2" s="1"/>
  <c r="J38" i="2"/>
  <c r="J37" i="2"/>
  <c r="H36" i="2"/>
  <c r="G36" i="2"/>
  <c r="J36" i="2" s="1"/>
  <c r="K35" i="2" s="1"/>
  <c r="L35" i="2" s="1"/>
  <c r="L34" i="2"/>
  <c r="L33" i="2"/>
  <c r="L32" i="2"/>
  <c r="L31" i="2"/>
  <c r="L30" i="2"/>
  <c r="A30" i="2"/>
  <c r="A31" i="2" s="1"/>
  <c r="A32" i="2" s="1"/>
  <c r="L29" i="2"/>
  <c r="A29" i="2"/>
  <c r="L28" i="2"/>
  <c r="L27" i="2"/>
  <c r="L26" i="2"/>
  <c r="L25" i="2"/>
  <c r="J24" i="2"/>
  <c r="J23" i="2"/>
  <c r="K22" i="2" s="1"/>
  <c r="L22" i="2" s="1"/>
  <c r="J20" i="2"/>
  <c r="G19" i="2"/>
  <c r="J19" i="2" s="1"/>
  <c r="H18" i="2"/>
  <c r="J18" i="2" s="1"/>
  <c r="J17" i="2"/>
  <c r="J16" i="2"/>
  <c r="H15" i="2"/>
  <c r="J15" i="2" s="1"/>
  <c r="G15" i="2"/>
  <c r="K13" i="2"/>
  <c r="K12" i="2"/>
  <c r="L12" i="2" s="1"/>
  <c r="K11" i="2"/>
  <c r="L10" i="2"/>
  <c r="K10" i="2"/>
  <c r="J9" i="2"/>
  <c r="J8" i="2"/>
  <c r="J7" i="2"/>
  <c r="J6" i="2"/>
  <c r="J5" i="2"/>
  <c r="J4" i="2"/>
  <c r="K3" i="2" s="1"/>
  <c r="L3" i="2" s="1"/>
  <c r="H24" i="1"/>
  <c r="A24" i="1"/>
  <c r="F23" i="1"/>
  <c r="H23" i="1" s="1"/>
  <c r="F22" i="1"/>
  <c r="H22" i="1" s="1"/>
  <c r="A22" i="1"/>
  <c r="F21" i="1"/>
  <c r="H21" i="1" s="1"/>
  <c r="F20" i="1"/>
  <c r="H20" i="1" s="1"/>
  <c r="A20" i="1"/>
  <c r="F19" i="1"/>
  <c r="H19" i="1" s="1"/>
  <c r="H18" i="1"/>
  <c r="A18" i="1"/>
  <c r="H17" i="1"/>
  <c r="F16" i="1"/>
  <c r="H16" i="1" s="1"/>
  <c r="A16" i="1"/>
  <c r="H15" i="1"/>
  <c r="F15" i="1"/>
  <c r="H14" i="1"/>
  <c r="F14" i="1"/>
  <c r="A14" i="1"/>
  <c r="F13" i="1"/>
  <c r="H13" i="1" s="1"/>
  <c r="H12" i="1"/>
  <c r="F11" i="1"/>
  <c r="H11" i="1" s="1"/>
  <c r="F10" i="1"/>
  <c r="H10" i="1" s="1"/>
  <c r="A10" i="1"/>
  <c r="F9" i="1"/>
  <c r="H9" i="1" s="1"/>
  <c r="H8" i="1"/>
  <c r="F8" i="1"/>
  <c r="A8" i="1"/>
  <c r="H7" i="1"/>
  <c r="H6" i="1"/>
  <c r="A6" i="1"/>
  <c r="H5" i="1"/>
  <c r="H4" i="1"/>
  <c r="A4" i="1"/>
  <c r="H3" i="1"/>
  <c r="J26" i="1" l="1"/>
  <c r="J27" i="1" s="1"/>
  <c r="K14" i="2"/>
  <c r="L14" i="2" s="1"/>
  <c r="H25" i="1"/>
</calcChain>
</file>

<file path=xl/sharedStrings.xml><?xml version="1.0" encoding="utf-8"?>
<sst xmlns="http://schemas.openxmlformats.org/spreadsheetml/2006/main" count="225" uniqueCount="117">
  <si>
    <t>BURGER PIZZA</t>
  </si>
  <si>
    <t>INDOOR AREA _2550x2575x2700H(mm)</t>
  </si>
  <si>
    <t>LOCATION</t>
  </si>
  <si>
    <t>T-1 IGI DELHI</t>
  </si>
  <si>
    <t>S.No</t>
  </si>
  <si>
    <t>Head</t>
  </si>
  <si>
    <t>Description</t>
  </si>
  <si>
    <t>Make</t>
  </si>
  <si>
    <t>UOM</t>
  </si>
  <si>
    <t xml:space="preserve">QTY </t>
  </si>
  <si>
    <t>Rate</t>
  </si>
  <si>
    <t>Amount (INR)</t>
  </si>
  <si>
    <t>MS Work</t>
  </si>
  <si>
    <t>Jindal/Tata</t>
  </si>
  <si>
    <t>Kgs</t>
  </si>
  <si>
    <t>Base &amp; Flooring</t>
  </si>
  <si>
    <t>Providing and fixing of 18 bison board over MS pipe 50mm SHS , C/C 600x600mm grid,</t>
  </si>
  <si>
    <t>NCL</t>
  </si>
  <si>
    <t>Sqm</t>
  </si>
  <si>
    <t>Rubber Mat</t>
  </si>
  <si>
    <t>Rubber Mat Rubber Mat Rolls, Thickness: 5 Mm
₹ 45/ Square Feet
Thickness: 3 mm</t>
  </si>
  <si>
    <t>Plywood Panelling</t>
  </si>
  <si>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</si>
  <si>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</si>
  <si>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</si>
  <si>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</si>
  <si>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</si>
  <si>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</si>
  <si>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</si>
  <si>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</si>
  <si>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</si>
  <si>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</si>
  <si>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</si>
  <si>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</si>
  <si>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</si>
  <si>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</si>
  <si>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</si>
  <si>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</si>
  <si>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</si>
  <si>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</si>
  <si>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</si>
  <si>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t>Havells, Syska or equivalent</t>
  </si>
  <si>
    <t>Linear Profile Light T5</t>
  </si>
  <si>
    <t>Providing &amp; fixing linear profile light consealed in Rafter</t>
  </si>
  <si>
    <t>Custom Make</t>
  </si>
  <si>
    <t>Electrical</t>
  </si>
  <si>
    <t xml:space="preserve">Supply and Laying of 1.5mm, 2.5mm &amp; 4sqmm wiring with PVC conduit , 5amp &amp; 15amp switch socket with box &amp; plate, ,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</si>
  <si>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</si>
  <si>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</si>
  <si>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</si>
  <si>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</si>
  <si>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</si>
  <si>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</si>
  <si>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</si>
  <si>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</si>
  <si>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</si>
  <si>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</si>
  <si>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</si>
  <si>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</si>
  <si>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</si>
  <si>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</si>
  <si>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</si>
  <si>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</si>
  <si>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</si>
  <si>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</si>
  <si>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3 nos. 5MP Camera with Audio, 16" Display Monitor, 90mtr. D Link Wire</t>
  </si>
  <si>
    <t>Hikvision</t>
  </si>
  <si>
    <t>Set</t>
  </si>
  <si>
    <t>Installation</t>
  </si>
  <si>
    <t>T-1 Delhi Airport</t>
  </si>
  <si>
    <t>EA</t>
  </si>
  <si>
    <t>Transportation</t>
  </si>
  <si>
    <t>Equipment Shifting Cost Extra</t>
  </si>
  <si>
    <t>TOTAL</t>
  </si>
  <si>
    <t>Burger Pizza</t>
  </si>
  <si>
    <t>Measurement sheet</t>
  </si>
  <si>
    <t>Size</t>
  </si>
  <si>
    <t xml:space="preserve">Length </t>
  </si>
  <si>
    <t xml:space="preserve">Width </t>
  </si>
  <si>
    <t xml:space="preserve">Height </t>
  </si>
  <si>
    <t xml:space="preserve">Nos/Wt </t>
  </si>
  <si>
    <t xml:space="preserve">Qty </t>
  </si>
  <si>
    <t>Final to billing BOQ</t>
  </si>
  <si>
    <t>Back Structure - 40x40x1.5mm</t>
  </si>
  <si>
    <t xml:space="preserve">Bottom  Structure -50x50x1.5mm </t>
  </si>
  <si>
    <t>Left Side-40x40x1.5</t>
  </si>
  <si>
    <t>Front Side-40x40x1.5</t>
  </si>
  <si>
    <t>Pillar (50x50x1.5)/right side</t>
  </si>
  <si>
    <t>Roof Horizontal Pipe (50mmx50mmx1.5)</t>
  </si>
  <si>
    <t>Passage Area</t>
  </si>
  <si>
    <t xml:space="preserve">Back Wall </t>
  </si>
  <si>
    <t xml:space="preserve">Front </t>
  </si>
  <si>
    <t>Front</t>
  </si>
  <si>
    <t>Right wall</t>
  </si>
  <si>
    <t>Façade</t>
  </si>
  <si>
    <t>Branding Side Wall(Left front)</t>
  </si>
  <si>
    <t>Duco Paint</t>
  </si>
  <si>
    <t>Roof Horizontal Pipe (50mmx50mm)</t>
  </si>
  <si>
    <t>Pillar</t>
  </si>
  <si>
    <t>825x750x900</t>
  </si>
  <si>
    <t>Side  Storages</t>
  </si>
  <si>
    <t>Providing and installation of make of 18mm &amp; 12mm Fr Plywood with approved laminate finish with hinges normal</t>
  </si>
  <si>
    <t>900x900x750</t>
  </si>
  <si>
    <t>1200x1</t>
  </si>
  <si>
    <t xml:space="preserve">Supply and Laying of 1.5mm, 2.5mm &amp; 4sqmm wiring with PVC conduit , 5amp &amp; 15amp switch socket with box &amp; plate, DB panel, MCB, ELCB, as per requirement or as approved electrical drawing </t>
  </si>
  <si>
    <t>2550x2576</t>
  </si>
  <si>
    <t>400x750</t>
  </si>
  <si>
    <t>2x 3</t>
  </si>
  <si>
    <t xml:space="preserve">Signature </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</si>
  <si>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</si>
  <si>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</si>
  <si>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</si>
  <si>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TFSPL/PO/24-25/000521</t>
  </si>
  <si>
    <t>Discount 3.51</t>
  </si>
  <si>
    <t xml:space="preserve">Grand Total </t>
  </si>
  <si>
    <t xml:space="preserve">RA Bill </t>
  </si>
  <si>
    <t xml:space="preserve">Variation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</si>
</sst>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0" x14ac:knownFonts="1">
    <font>
      <sz val="11"/>
      <color theme="1"/>
      <name val="Calibri"/>
      <family val="2"/>
      <scheme val="minor"/>
    </font>
    <font>
      <sz val="11"/>
      <color theme="1"/>
      <name val="Calibri"/>
      <family val="2"/>
      <scheme val="minor"/>
    </font>
    <font>
      <sz val="10"/>
      <name val="MS Sans Serif"/>
      <family val="2"/>
    </font>
    <font>
      <sz val="11"/>
      <color theme="1"/>
      <name val="Calibri Light"/>
      <family val="2"/>
      <scheme val="major"/>
    </font>
    <font>
      <b/>
      <sz val="11"/>
      <color theme="1"/>
      <name val="Calibri Light"/>
      <family val="2"/>
      <scheme val="major"/>
    </font>
    <font>
      <sz val="11"/>
      <name val="Calibri Light"/>
      <family val="2"/>
      <scheme val="major"/>
    </font>
    <font>
      <b/>
      <u/>
      <sz val="11"/>
      <name val="Calibri Light"/>
      <family val="2"/>
      <scheme val="major"/>
    </font>
    <font>
      <b/>
      <sz val="11"/>
      <name val="Calibri Light"/>
      <family val="2"/>
      <scheme val="major"/>
    </font>
    <font>
      <b/>
      <sz val="11"/>
      <color rgb="FFFF0000"/>
      <name val="Calibri Light"/>
      <family val="2"/>
      <scheme val="major"/>
    </font>
    <font>
      <sz val="11"/>
      <color rgb="FFFF0000"/>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33CC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2" fillId="0" borderId="0" applyProtection="0"/>
  </cellStyleXfs>
  <cellXfs count="67">
    <xf numFmtId="0" fontId="0" fillId="0" borderId="0" xfId="0"/>
    <xf numFmtId="0" fontId="3" fillId="0" borderId="0" xfId="0" applyFont="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5" fontId="4" fillId="3" borderId="1" xfId="1" applyNumberFormat="1" applyFont="1" applyFill="1" applyBorder="1" applyAlignment="1">
      <alignment horizontal="center" vertical="center"/>
    </xf>
    <xf numFmtId="43" fontId="4" fillId="3" borderId="1" xfId="1" applyFont="1" applyFill="1" applyBorder="1" applyAlignment="1">
      <alignment horizontal="center" vertical="center"/>
    </xf>
    <xf numFmtId="43" fontId="3" fillId="3" borderId="1" xfId="1" applyFont="1" applyFill="1" applyBorder="1" applyAlignment="1">
      <alignment horizontal="center" vertical="center"/>
    </xf>
    <xf numFmtId="43" fontId="3" fillId="4" borderId="1" xfId="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165" fontId="3" fillId="0" borderId="0" xfId="1" applyNumberFormat="1" applyFont="1" applyAlignment="1">
      <alignment horizontal="left" vertical="center"/>
    </xf>
    <xf numFmtId="43" fontId="3" fillId="0" borderId="0" xfId="1" applyFont="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3" fontId="3" fillId="0" borderId="1" xfId="1" applyFont="1" applyBorder="1" applyAlignment="1">
      <alignment horizontal="center" vertical="center"/>
    </xf>
    <xf numFmtId="164" fontId="3" fillId="2"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3" fontId="3" fillId="0" borderId="1" xfId="1" applyFont="1" applyBorder="1" applyAlignment="1">
      <alignment horizontal="left" vertical="center"/>
    </xf>
    <xf numFmtId="164" fontId="3" fillId="2" borderId="1" xfId="1" applyNumberFormat="1" applyFont="1" applyFill="1" applyBorder="1" applyAlignment="1">
      <alignment horizontal="left" vertical="center"/>
    </xf>
    <xf numFmtId="164" fontId="3" fillId="0" borderId="1" xfId="1" applyNumberFormat="1" applyFont="1" applyBorder="1" applyAlignment="1">
      <alignment horizontal="left" vertical="center"/>
    </xf>
    <xf numFmtId="0" fontId="3" fillId="2" borderId="1" xfId="0" applyFont="1" applyFill="1" applyBorder="1" applyAlignment="1">
      <alignment horizontal="left" vertical="center" wrapText="1"/>
    </xf>
    <xf numFmtId="164" fontId="3" fillId="2" borderId="1" xfId="1" applyNumberFormat="1" applyFont="1" applyFill="1" applyBorder="1" applyAlignment="1">
      <alignment horizontal="left" vertical="center" wrapText="1"/>
    </xf>
    <xf numFmtId="0" fontId="3" fillId="2" borderId="1" xfId="0" applyFont="1" applyFill="1" applyBorder="1" applyAlignment="1">
      <alignment horizontal="left" vertical="top" wrapText="1"/>
    </xf>
    <xf numFmtId="0" fontId="4" fillId="2" borderId="1" xfId="0" applyFont="1" applyFill="1" applyBorder="1" applyAlignment="1">
      <alignment horizontal="center" vertical="center"/>
    </xf>
    <xf numFmtId="0" fontId="5" fillId="2" borderId="1" xfId="2" applyFont="1" applyFill="1" applyBorder="1" applyAlignment="1" applyProtection="1">
      <alignment horizontal="left" vertical="center" wrapText="1"/>
    </xf>
    <xf numFmtId="43" fontId="3" fillId="2" borderId="1" xfId="1" applyFont="1" applyFill="1" applyBorder="1" applyAlignment="1">
      <alignment horizontal="left" vertical="center"/>
    </xf>
    <xf numFmtId="165" fontId="3" fillId="2" borderId="1" xfId="1" applyNumberFormat="1" applyFont="1" applyFill="1" applyBorder="1" applyAlignment="1">
      <alignment horizontal="left" vertical="center"/>
    </xf>
    <xf numFmtId="0" fontId="8" fillId="2" borderId="5" xfId="0" applyFont="1" applyFill="1" applyBorder="1" applyAlignment="1">
      <alignment horizontal="center" vertical="center" wrapText="1"/>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43" fontId="9" fillId="0" borderId="5" xfId="1" applyFont="1" applyBorder="1" applyAlignment="1">
      <alignment horizontal="left" vertical="center"/>
    </xf>
    <xf numFmtId="164" fontId="9" fillId="2" borderId="5" xfId="1" applyNumberFormat="1" applyFont="1" applyFill="1" applyBorder="1" applyAlignment="1">
      <alignment horizontal="left" vertical="center"/>
    </xf>
    <xf numFmtId="164" fontId="9" fillId="0" borderId="5" xfId="1" applyNumberFormat="1" applyFont="1" applyBorder="1" applyAlignment="1">
      <alignment horizontal="left" vertical="center"/>
    </xf>
    <xf numFmtId="164" fontId="3" fillId="0" borderId="0" xfId="1" applyNumberFormat="1" applyFont="1" applyAlignment="1">
      <alignment horizontal="left" vertical="center"/>
    </xf>
    <xf numFmtId="43" fontId="3" fillId="0" borderId="0" xfId="0" applyNumberFormat="1" applyFont="1" applyAlignment="1">
      <alignment horizontal="left" vertical="center"/>
    </xf>
    <xf numFmtId="43" fontId="4" fillId="0" borderId="1" xfId="1" applyFont="1" applyBorder="1" applyAlignment="1">
      <alignment horizontal="left" vertical="center"/>
    </xf>
    <xf numFmtId="43" fontId="3" fillId="2" borderId="1" xfId="1" applyFont="1" applyFill="1" applyBorder="1" applyAlignment="1">
      <alignment vertical="center"/>
    </xf>
    <xf numFmtId="43" fontId="3" fillId="2" borderId="1" xfId="1" applyFont="1" applyFill="1" applyBorder="1" applyAlignment="1">
      <alignment horizontal="left" vertical="center" wrapText="1"/>
    </xf>
    <xf numFmtId="165" fontId="3" fillId="0" borderId="1" xfId="1" applyNumberFormat="1" applyFont="1" applyFill="1" applyBorder="1" applyAlignment="1">
      <alignment horizontal="left" vertical="center"/>
    </xf>
    <xf numFmtId="43" fontId="4" fillId="0" borderId="1" xfId="1" applyFont="1" applyFill="1" applyBorder="1" applyAlignment="1">
      <alignment horizontal="left" vertical="center"/>
    </xf>
    <xf numFmtId="43" fontId="4" fillId="5" borderId="1" xfId="1"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43" fontId="4" fillId="2" borderId="1" xfId="1" applyFont="1" applyFill="1" applyBorder="1" applyAlignment="1">
      <alignment horizontal="left" vertical="center"/>
    </xf>
    <xf numFmtId="0" fontId="7" fillId="7" borderId="2" xfId="0" applyFont="1" applyFill="1" applyBorder="1" applyAlignment="1">
      <alignment horizontal="center" vertical="center"/>
    </xf>
    <xf numFmtId="0" fontId="7" fillId="7" borderId="6" xfId="0" applyFont="1" applyFill="1" applyBorder="1" applyAlignment="1">
      <alignment horizontal="center" vertical="center"/>
    </xf>
    <xf numFmtId="43" fontId="4" fillId="8" borderId="1" xfId="1" applyFont="1" applyFill="1" applyBorder="1" applyAlignment="1">
      <alignment horizontal="center" vertical="center"/>
    </xf>
    <xf numFmtId="164" fontId="4" fillId="8" borderId="1" xfId="1" applyNumberFormat="1" applyFont="1" applyFill="1" applyBorder="1" applyAlignment="1">
      <alignment horizontal="center" vertical="center"/>
    </xf>
    <xf numFmtId="43" fontId="3" fillId="0" borderId="1" xfId="0" applyNumberFormat="1" applyFont="1" applyBorder="1" applyAlignment="1">
      <alignment horizontal="left" vertical="center"/>
    </xf>
    <xf numFmtId="164" fontId="9" fillId="0" borderId="1" xfId="1" applyNumberFormat="1" applyFont="1" applyBorder="1" applyAlignment="1">
      <alignment horizontal="left" vertical="center"/>
    </xf>
    <xf numFmtId="0" fontId="7" fillId="6" borderId="1" xfId="0" applyFont="1" applyFill="1" applyBorder="1" applyAlignment="1">
      <alignment horizontal="left"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3">
    <cellStyle name="Comma" xfId="1" builtinId="3"/>
    <cellStyle name="Normal" xfId="0" builtinId="0"/>
    <cellStyle name="Normal_HDFCPAT" xfId="2" xr:uid="{D2B90280-64A7-4909-B08D-C2B644ACA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Delhi%20Stores/TFS_T1%20Delhi%20Carts__FDT%20RV1.2_18092024%20After%20MB%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sheetData sheetId="1"/>
      <sheetData sheetId="2">
        <row r="45">
          <cell r="L45">
            <v>1</v>
          </cell>
        </row>
      </sheetData>
      <sheetData sheetId="3"/>
      <sheetData sheetId="4"/>
      <sheetData sheetId="5"/>
      <sheetData sheetId="6"/>
      <sheetData sheetId="7"/>
      <sheetData sheetId="8">
        <row r="25">
          <cell r="L25">
            <v>0</v>
          </cell>
        </row>
        <row r="26">
          <cell r="L26">
            <v>0</v>
          </cell>
        </row>
        <row r="27">
          <cell r="L27">
            <v>0</v>
          </cell>
        </row>
        <row r="28">
          <cell r="L28">
            <v>0</v>
          </cell>
        </row>
        <row r="30">
          <cell r="L30">
            <v>3</v>
          </cell>
        </row>
        <row r="31">
          <cell r="L31">
            <v>1</v>
          </cell>
        </row>
        <row r="32">
          <cell r="L32">
            <v>2</v>
          </cell>
        </row>
        <row r="33">
          <cell r="L33">
            <v>1</v>
          </cell>
        </row>
        <row r="42">
          <cell r="L42">
            <v>0</v>
          </cell>
        </row>
        <row r="43">
          <cell r="L43">
            <v>0</v>
          </cell>
        </row>
        <row r="44">
          <cell r="L44">
            <v>0</v>
          </cell>
        </row>
        <row r="46">
          <cell r="L46">
            <v>1</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workbookViewId="0">
      <selection activeCell="F33" sqref="F33"/>
    </sheetView>
  </sheetViews>
  <sheetFormatPr defaultColWidth="8.85546875" defaultRowHeight="15" x14ac:dyDescent="0.25"/>
  <cols>
    <col min="1" max="1" width="6.42578125" style="8" bestFit="1" customWidth="1"/>
    <col min="2" max="2" width="36.140625" style="8" customWidth="1"/>
    <col min="3" max="3" width="62" style="1" customWidth="1"/>
    <col min="4" max="4" width="21.28515625" style="9" customWidth="1"/>
    <col min="5" max="5" width="7.42578125" style="1" bestFit="1" customWidth="1"/>
    <col min="6" max="6" width="11.28515625" style="11" bestFit="1" customWidth="1"/>
    <col min="7" max="7" width="11.28515625" style="36" customWidth="1"/>
    <col min="8" max="8" width="19" style="36" customWidth="1"/>
    <col min="9" max="9" width="8.85546875" style="1"/>
    <col min="10" max="10" width="16" style="1" bestFit="1" customWidth="1"/>
    <col min="11" max="11" width="9.140625" style="1" bestFit="1" customWidth="1"/>
    <col min="12" max="16384" width="8.85546875" style="1"/>
  </cols>
  <sheetData>
    <row r="1" spans="1:11" x14ac:dyDescent="0.25">
      <c r="A1" s="49"/>
      <c r="B1" s="50" t="s">
        <v>0</v>
      </c>
      <c r="C1" s="51" t="s">
        <v>1</v>
      </c>
      <c r="D1" s="51" t="s">
        <v>2</v>
      </c>
      <c r="E1" s="51"/>
      <c r="F1" s="52" t="s">
        <v>112</v>
      </c>
      <c r="G1" s="53"/>
      <c r="H1" s="54"/>
      <c r="I1" s="57" t="s">
        <v>115</v>
      </c>
      <c r="J1" s="58"/>
    </row>
    <row r="2" spans="1:11" s="8" customFormat="1" x14ac:dyDescent="0.25">
      <c r="A2" s="12" t="s">
        <v>4</v>
      </c>
      <c r="B2" s="13" t="s">
        <v>5</v>
      </c>
      <c r="C2" s="12" t="s">
        <v>6</v>
      </c>
      <c r="D2" s="13" t="s">
        <v>7</v>
      </c>
      <c r="E2" s="12" t="s">
        <v>8</v>
      </c>
      <c r="F2" s="14" t="s">
        <v>9</v>
      </c>
      <c r="G2" s="15" t="s">
        <v>10</v>
      </c>
      <c r="H2" s="16" t="s">
        <v>11</v>
      </c>
      <c r="I2" s="59" t="s">
        <v>9</v>
      </c>
      <c r="J2" s="60" t="s">
        <v>11</v>
      </c>
      <c r="K2" s="44" t="s">
        <v>116</v>
      </c>
    </row>
    <row r="3" spans="1:11" ht="105" x14ac:dyDescent="0.25">
      <c r="A3" s="12">
        <v>1</v>
      </c>
      <c r="B3" s="17" t="s">
        <v>12</v>
      </c>
      <c r="C3" s="18" t="s">
        <v>109</v>
      </c>
      <c r="D3" s="18" t="s">
        <v>13</v>
      </c>
      <c r="E3" s="19" t="s">
        <v>14</v>
      </c>
      <c r="F3" s="20">
        <v>280</v>
      </c>
      <c r="G3" s="21">
        <v>165</v>
      </c>
      <c r="H3" s="22">
        <f t="shared" ref="H3:H24" si="0">F3*G3</f>
        <v>46200</v>
      </c>
      <c r="I3" s="61">
        <f>+'JMS '!L3</f>
        <v>229.5</v>
      </c>
      <c r="J3" s="61">
        <f>+G3*I3</f>
        <v>37867.5</v>
      </c>
      <c r="K3" s="61">
        <f>+I3-F3</f>
        <v>-50.5</v>
      </c>
    </row>
    <row r="4" spans="1:11" ht="30" x14ac:dyDescent="0.25">
      <c r="A4" s="12">
        <f>A3+1</f>
        <v>2</v>
      </c>
      <c r="B4" s="17" t="s">
        <v>15</v>
      </c>
      <c r="C4" s="23" t="s">
        <v>16</v>
      </c>
      <c r="D4" s="23" t="s">
        <v>17</v>
      </c>
      <c r="E4" s="23" t="s">
        <v>18</v>
      </c>
      <c r="F4" s="20">
        <v>6.57</v>
      </c>
      <c r="G4" s="24">
        <v>2000</v>
      </c>
      <c r="H4" s="22">
        <f t="shared" si="0"/>
        <v>13140</v>
      </c>
      <c r="I4" s="61">
        <f>+F4</f>
        <v>6.57</v>
      </c>
      <c r="J4" s="61">
        <f t="shared" ref="J4:J23" si="1">+G4*I4</f>
        <v>13140</v>
      </c>
      <c r="K4" s="61">
        <v>0.63999999999999968</v>
      </c>
    </row>
    <row r="5" spans="1:11" ht="45" x14ac:dyDescent="0.25">
      <c r="A5" s="12">
        <v>3</v>
      </c>
      <c r="B5" s="17" t="s">
        <v>19</v>
      </c>
      <c r="C5" s="23" t="s">
        <v>20</v>
      </c>
      <c r="D5" s="23"/>
      <c r="E5" s="23" t="s">
        <v>18</v>
      </c>
      <c r="F5" s="20">
        <v>6.57</v>
      </c>
      <c r="G5" s="24">
        <v>850</v>
      </c>
      <c r="H5" s="22">
        <f t="shared" si="0"/>
        <v>5584.5</v>
      </c>
      <c r="I5" s="61">
        <f>+'JMS '!L12</f>
        <v>6.25</v>
      </c>
      <c r="J5" s="61">
        <f t="shared" si="1"/>
        <v>5312.5</v>
      </c>
      <c r="K5" s="61">
        <f t="shared" ref="K4:K23" si="2">+I5-F5</f>
        <v>-0.32000000000000028</v>
      </c>
    </row>
    <row r="6" spans="1:11" ht="75" x14ac:dyDescent="0.25">
      <c r="A6" s="12">
        <f t="shared" ref="A6" si="3">A5+1</f>
        <v>4</v>
      </c>
      <c r="B6" s="17" t="s">
        <v>21</v>
      </c>
      <c r="C6" s="18" t="s">
        <v>110</v>
      </c>
      <c r="D6" s="18" t="s">
        <v>22</v>
      </c>
      <c r="E6" s="19" t="s">
        <v>18</v>
      </c>
      <c r="F6" s="20">
        <v>38.03</v>
      </c>
      <c r="G6" s="21">
        <v>2800</v>
      </c>
      <c r="H6" s="22">
        <f t="shared" si="0"/>
        <v>106484</v>
      </c>
      <c r="I6" s="61">
        <f>+'JMS '!L14</f>
        <v>33.290860000000002</v>
      </c>
      <c r="J6" s="61">
        <f t="shared" si="1"/>
        <v>93214.40800000001</v>
      </c>
      <c r="K6" s="61">
        <f t="shared" si="2"/>
        <v>-4.739139999999999</v>
      </c>
    </row>
    <row r="7" spans="1:11" ht="30" x14ac:dyDescent="0.25">
      <c r="A7" s="12">
        <v>5</v>
      </c>
      <c r="B7" s="17" t="s">
        <v>23</v>
      </c>
      <c r="C7" s="18" t="s">
        <v>24</v>
      </c>
      <c r="D7" s="18" t="s">
        <v>25</v>
      </c>
      <c r="E7" s="19" t="s">
        <v>18</v>
      </c>
      <c r="F7" s="20">
        <v>4.71</v>
      </c>
      <c r="G7" s="21">
        <v>650</v>
      </c>
      <c r="H7" s="22">
        <f t="shared" si="0"/>
        <v>3061.5</v>
      </c>
      <c r="I7" s="61">
        <f>+'JMS '!L22</f>
        <v>3.66</v>
      </c>
      <c r="J7" s="61">
        <f t="shared" si="1"/>
        <v>2379</v>
      </c>
      <c r="K7" s="61">
        <f t="shared" si="2"/>
        <v>-1.0499999999999998</v>
      </c>
    </row>
    <row r="8" spans="1:11" ht="30" x14ac:dyDescent="0.25">
      <c r="A8" s="12">
        <f t="shared" ref="A8" si="4">A7+1</f>
        <v>6</v>
      </c>
      <c r="B8" s="17" t="s">
        <v>26</v>
      </c>
      <c r="C8" s="25" t="s">
        <v>27</v>
      </c>
      <c r="D8" s="23" t="s">
        <v>28</v>
      </c>
      <c r="E8" s="23" t="s">
        <v>29</v>
      </c>
      <c r="F8" s="20">
        <f>'[1]Burger Pizza MB Sht'!L25</f>
        <v>0</v>
      </c>
      <c r="G8" s="24">
        <v>6500</v>
      </c>
      <c r="H8" s="22">
        <f t="shared" si="0"/>
        <v>0</v>
      </c>
      <c r="I8" s="61">
        <f>+'JMS '!L25</f>
        <v>0</v>
      </c>
      <c r="J8" s="61">
        <f t="shared" si="1"/>
        <v>0</v>
      </c>
      <c r="K8" s="61">
        <f t="shared" si="2"/>
        <v>0</v>
      </c>
    </row>
    <row r="9" spans="1:11" ht="45" x14ac:dyDescent="0.25">
      <c r="A9" s="12">
        <v>7</v>
      </c>
      <c r="B9" s="26" t="s">
        <v>30</v>
      </c>
      <c r="C9" s="25" t="s">
        <v>31</v>
      </c>
      <c r="D9" s="23" t="s">
        <v>32</v>
      </c>
      <c r="E9" s="23" t="s">
        <v>29</v>
      </c>
      <c r="F9" s="20">
        <f>'[1]Burger Pizza MB Sht'!L26</f>
        <v>0</v>
      </c>
      <c r="G9" s="24">
        <v>18000</v>
      </c>
      <c r="H9" s="22">
        <f t="shared" si="0"/>
        <v>0</v>
      </c>
      <c r="I9" s="61">
        <f>+'JMS '!L26</f>
        <v>0</v>
      </c>
      <c r="J9" s="61">
        <f t="shared" si="1"/>
        <v>0</v>
      </c>
      <c r="K9" s="61">
        <f t="shared" si="2"/>
        <v>0</v>
      </c>
    </row>
    <row r="10" spans="1:11" ht="45" x14ac:dyDescent="0.25">
      <c r="A10" s="12">
        <f t="shared" ref="A10" si="5">A9+1</f>
        <v>8</v>
      </c>
      <c r="B10" s="26" t="s">
        <v>33</v>
      </c>
      <c r="C10" s="23" t="s">
        <v>34</v>
      </c>
      <c r="D10" s="23" t="s">
        <v>35</v>
      </c>
      <c r="E10" s="23" t="s">
        <v>36</v>
      </c>
      <c r="F10" s="20">
        <f>'[1]Burger Pizza MB Sht'!L27</f>
        <v>0</v>
      </c>
      <c r="G10" s="24">
        <v>30000</v>
      </c>
      <c r="H10" s="22">
        <f t="shared" si="0"/>
        <v>0</v>
      </c>
      <c r="I10" s="61">
        <f>+'JMS '!L27</f>
        <v>0</v>
      </c>
      <c r="J10" s="61">
        <f t="shared" si="1"/>
        <v>0</v>
      </c>
      <c r="K10" s="61">
        <f t="shared" si="2"/>
        <v>0</v>
      </c>
    </row>
    <row r="11" spans="1:11" ht="30" x14ac:dyDescent="0.25">
      <c r="A11" s="12">
        <v>9</v>
      </c>
      <c r="B11" s="17" t="s">
        <v>37</v>
      </c>
      <c r="C11" s="23" t="s">
        <v>38</v>
      </c>
      <c r="D11" s="23" t="s">
        <v>35</v>
      </c>
      <c r="E11" s="19" t="s">
        <v>39</v>
      </c>
      <c r="F11" s="20">
        <f>'[1]Burger Pizza MB Sht'!L28</f>
        <v>0</v>
      </c>
      <c r="G11" s="21">
        <v>18000</v>
      </c>
      <c r="H11" s="22">
        <f t="shared" si="0"/>
        <v>0</v>
      </c>
      <c r="I11" s="61">
        <f>+'JMS '!L28</f>
        <v>0</v>
      </c>
      <c r="J11" s="61">
        <f t="shared" si="1"/>
        <v>0</v>
      </c>
      <c r="K11" s="61">
        <f t="shared" si="2"/>
        <v>0</v>
      </c>
    </row>
    <row r="12" spans="1:11" ht="45" x14ac:dyDescent="0.25">
      <c r="A12" s="12">
        <v>10</v>
      </c>
      <c r="B12" s="26" t="s">
        <v>40</v>
      </c>
      <c r="C12" s="23" t="s">
        <v>111</v>
      </c>
      <c r="D12" s="23" t="s">
        <v>41</v>
      </c>
      <c r="E12" s="23" t="s">
        <v>36</v>
      </c>
      <c r="F12" s="20">
        <v>3</v>
      </c>
      <c r="G12" s="24">
        <v>2500</v>
      </c>
      <c r="H12" s="22">
        <f t="shared" si="0"/>
        <v>7500</v>
      </c>
      <c r="I12" s="61">
        <f>+'JMS '!L29</f>
        <v>3</v>
      </c>
      <c r="J12" s="61">
        <f t="shared" si="1"/>
        <v>7500</v>
      </c>
      <c r="K12" s="61">
        <f t="shared" si="2"/>
        <v>0</v>
      </c>
    </row>
    <row r="13" spans="1:11" x14ac:dyDescent="0.25">
      <c r="A13" s="12">
        <v>11</v>
      </c>
      <c r="B13" s="17" t="s">
        <v>42</v>
      </c>
      <c r="C13" s="23" t="s">
        <v>43</v>
      </c>
      <c r="D13" s="23" t="s">
        <v>44</v>
      </c>
      <c r="E13" s="23" t="s">
        <v>36</v>
      </c>
      <c r="F13" s="20">
        <f>'[1]Burger Pizza MB Sht'!L30</f>
        <v>3</v>
      </c>
      <c r="G13" s="24">
        <v>650</v>
      </c>
      <c r="H13" s="22">
        <f t="shared" si="0"/>
        <v>1950</v>
      </c>
      <c r="I13" s="61">
        <f>+'JMS '!L30</f>
        <v>3</v>
      </c>
      <c r="J13" s="61">
        <f t="shared" si="1"/>
        <v>1950</v>
      </c>
      <c r="K13" s="61">
        <f t="shared" si="2"/>
        <v>0</v>
      </c>
    </row>
    <row r="14" spans="1:11" ht="45" x14ac:dyDescent="0.25">
      <c r="A14" s="12">
        <f t="shared" ref="A14" si="6">A13+1</f>
        <v>12</v>
      </c>
      <c r="B14" s="17" t="s">
        <v>45</v>
      </c>
      <c r="C14" s="27" t="s">
        <v>46</v>
      </c>
      <c r="D14" s="23" t="s">
        <v>47</v>
      </c>
      <c r="E14" s="19" t="s">
        <v>36</v>
      </c>
      <c r="F14" s="20">
        <f>'[1]Burger Pizza MB Sht'!L31</f>
        <v>1</v>
      </c>
      <c r="G14" s="21">
        <v>35000</v>
      </c>
      <c r="H14" s="22">
        <f t="shared" si="0"/>
        <v>35000</v>
      </c>
      <c r="I14" s="61">
        <f>+'JMS '!L31</f>
        <v>1</v>
      </c>
      <c r="J14" s="61">
        <f t="shared" si="1"/>
        <v>35000</v>
      </c>
      <c r="K14" s="61">
        <f t="shared" si="2"/>
        <v>0</v>
      </c>
    </row>
    <row r="15" spans="1:11" x14ac:dyDescent="0.25">
      <c r="A15" s="12">
        <v>13</v>
      </c>
      <c r="B15" s="17" t="s">
        <v>48</v>
      </c>
      <c r="C15" s="27" t="s">
        <v>49</v>
      </c>
      <c r="D15" s="23"/>
      <c r="E15" s="19" t="s">
        <v>36</v>
      </c>
      <c r="F15" s="20">
        <f>'[1]Burger Pizza MB Sht'!L32</f>
        <v>2</v>
      </c>
      <c r="G15" s="21">
        <v>3500</v>
      </c>
      <c r="H15" s="22">
        <f t="shared" si="0"/>
        <v>7000</v>
      </c>
      <c r="I15" s="61">
        <f>+'JMS '!L32</f>
        <v>2</v>
      </c>
      <c r="J15" s="61">
        <f t="shared" si="1"/>
        <v>7000</v>
      </c>
      <c r="K15" s="61">
        <f t="shared" si="2"/>
        <v>0</v>
      </c>
    </row>
    <row r="16" spans="1:11" ht="30" x14ac:dyDescent="0.25">
      <c r="A16" s="12">
        <f t="shared" ref="A16" si="7">A15+1</f>
        <v>14</v>
      </c>
      <c r="B16" s="17" t="s">
        <v>50</v>
      </c>
      <c r="C16" s="27" t="s">
        <v>51</v>
      </c>
      <c r="D16" s="23" t="s">
        <v>52</v>
      </c>
      <c r="E16" s="28" t="s">
        <v>29</v>
      </c>
      <c r="F16" s="28">
        <f>'[1]Burger Pizza MB Sht'!L33</f>
        <v>1</v>
      </c>
      <c r="G16" s="29">
        <v>15000</v>
      </c>
      <c r="H16" s="28">
        <f t="shared" si="0"/>
        <v>15000</v>
      </c>
      <c r="I16" s="61">
        <f>+'JMS '!L33</f>
        <v>1</v>
      </c>
      <c r="J16" s="61">
        <f t="shared" si="1"/>
        <v>15000</v>
      </c>
      <c r="K16" s="61">
        <f t="shared" si="2"/>
        <v>0</v>
      </c>
    </row>
    <row r="17" spans="1:11" ht="30" x14ac:dyDescent="0.25">
      <c r="A17" s="12">
        <v>15</v>
      </c>
      <c r="B17" s="17" t="s">
        <v>53</v>
      </c>
      <c r="C17" s="27" t="s">
        <v>54</v>
      </c>
      <c r="D17" s="23" t="s">
        <v>47</v>
      </c>
      <c r="E17" s="28" t="s">
        <v>55</v>
      </c>
      <c r="F17" s="28">
        <v>10</v>
      </c>
      <c r="G17" s="29">
        <v>850</v>
      </c>
      <c r="H17" s="22">
        <f t="shared" si="0"/>
        <v>8500</v>
      </c>
      <c r="I17" s="61">
        <f>+F17</f>
        <v>10</v>
      </c>
      <c r="J17" s="61">
        <f t="shared" si="1"/>
        <v>8500</v>
      </c>
      <c r="K17" s="61">
        <v>5</v>
      </c>
    </row>
    <row r="18" spans="1:11" ht="30" x14ac:dyDescent="0.25">
      <c r="A18" s="12">
        <f t="shared" ref="A18" si="8">A17+1</f>
        <v>16</v>
      </c>
      <c r="B18" s="17" t="s">
        <v>56</v>
      </c>
      <c r="C18" s="23" t="s">
        <v>57</v>
      </c>
      <c r="D18" s="23" t="s">
        <v>58</v>
      </c>
      <c r="E18" s="19" t="s">
        <v>59</v>
      </c>
      <c r="F18" s="20">
        <v>114.48</v>
      </c>
      <c r="G18" s="21">
        <v>150</v>
      </c>
      <c r="H18" s="22">
        <f t="shared" si="0"/>
        <v>17172</v>
      </c>
      <c r="I18" s="61">
        <f>+F18</f>
        <v>114.48</v>
      </c>
      <c r="J18" s="61">
        <f t="shared" si="1"/>
        <v>17172</v>
      </c>
      <c r="K18" s="61">
        <v>122.82</v>
      </c>
    </row>
    <row r="19" spans="1:11" ht="30" x14ac:dyDescent="0.25">
      <c r="A19" s="12">
        <v>17</v>
      </c>
      <c r="B19" s="17" t="s">
        <v>0</v>
      </c>
      <c r="C19" s="23" t="s">
        <v>60</v>
      </c>
      <c r="D19" s="23" t="s">
        <v>61</v>
      </c>
      <c r="E19" s="19" t="s">
        <v>36</v>
      </c>
      <c r="F19" s="20">
        <f>'[1]Burger Pizza MB Sht'!L42</f>
        <v>0</v>
      </c>
      <c r="G19" s="21">
        <v>18000</v>
      </c>
      <c r="H19" s="22">
        <f t="shared" si="0"/>
        <v>0</v>
      </c>
      <c r="I19" s="61">
        <f>+'JMS '!L42</f>
        <v>0</v>
      </c>
      <c r="J19" s="61">
        <f t="shared" si="1"/>
        <v>0</v>
      </c>
      <c r="K19" s="61">
        <f t="shared" si="2"/>
        <v>0</v>
      </c>
    </row>
    <row r="20" spans="1:11" ht="30" x14ac:dyDescent="0.25">
      <c r="A20" s="12">
        <f t="shared" ref="A20" si="9">A19+1</f>
        <v>18</v>
      </c>
      <c r="B20" s="17" t="s">
        <v>62</v>
      </c>
      <c r="C20" s="23" t="s">
        <v>63</v>
      </c>
      <c r="D20" s="23" t="s">
        <v>61</v>
      </c>
      <c r="E20" s="19" t="s">
        <v>36</v>
      </c>
      <c r="F20" s="20">
        <f>'[1]Burger Pizza MB Sht'!L43</f>
        <v>0</v>
      </c>
      <c r="G20" s="21">
        <v>4500</v>
      </c>
      <c r="H20" s="22">
        <f t="shared" si="0"/>
        <v>0</v>
      </c>
      <c r="I20" s="61">
        <f>+'JMS '!L43</f>
        <v>0</v>
      </c>
      <c r="J20" s="61">
        <f t="shared" si="1"/>
        <v>0</v>
      </c>
      <c r="K20" s="61">
        <f t="shared" si="2"/>
        <v>0</v>
      </c>
    </row>
    <row r="21" spans="1:11" ht="30" x14ac:dyDescent="0.25">
      <c r="A21" s="12">
        <v>19</v>
      </c>
      <c r="B21" s="17" t="s">
        <v>64</v>
      </c>
      <c r="C21" s="23" t="s">
        <v>65</v>
      </c>
      <c r="D21" s="23" t="s">
        <v>66</v>
      </c>
      <c r="E21" s="19" t="s">
        <v>67</v>
      </c>
      <c r="F21" s="20">
        <f>'[1]Burger Pizza MB Sht'!L44</f>
        <v>0</v>
      </c>
      <c r="G21" s="21">
        <v>38000</v>
      </c>
      <c r="H21" s="22">
        <f t="shared" si="0"/>
        <v>0</v>
      </c>
      <c r="I21" s="61">
        <f>+'JMS '!L44</f>
        <v>0</v>
      </c>
      <c r="J21" s="61">
        <f t="shared" si="1"/>
        <v>0</v>
      </c>
      <c r="K21" s="61">
        <f t="shared" si="2"/>
        <v>0</v>
      </c>
    </row>
    <row r="22" spans="1:11" x14ac:dyDescent="0.25">
      <c r="A22" s="12">
        <f t="shared" ref="A22" si="10">A21+1</f>
        <v>20</v>
      </c>
      <c r="B22" s="17" t="s">
        <v>68</v>
      </c>
      <c r="C22" s="23" t="s">
        <v>69</v>
      </c>
      <c r="D22" s="23"/>
      <c r="E22" s="19" t="s">
        <v>70</v>
      </c>
      <c r="F22" s="20">
        <f>'[1]Barishta MB Sheet '!L45</f>
        <v>1</v>
      </c>
      <c r="G22" s="21">
        <v>38000</v>
      </c>
      <c r="H22" s="22">
        <f t="shared" si="0"/>
        <v>38000</v>
      </c>
      <c r="I22" s="61">
        <f>+'JMS '!L45</f>
        <v>1</v>
      </c>
      <c r="J22" s="61">
        <f t="shared" si="1"/>
        <v>38000</v>
      </c>
      <c r="K22" s="61">
        <f t="shared" si="2"/>
        <v>0</v>
      </c>
    </row>
    <row r="23" spans="1:11" x14ac:dyDescent="0.25">
      <c r="A23" s="12">
        <v>21</v>
      </c>
      <c r="B23" s="17" t="s">
        <v>71</v>
      </c>
      <c r="C23" s="23" t="s">
        <v>69</v>
      </c>
      <c r="D23" s="23"/>
      <c r="E23" s="19" t="s">
        <v>70</v>
      </c>
      <c r="F23" s="20">
        <f>'[1]Burger Pizza MB Sht'!L46</f>
        <v>1</v>
      </c>
      <c r="G23" s="21">
        <v>12500</v>
      </c>
      <c r="H23" s="22">
        <f t="shared" si="0"/>
        <v>12500</v>
      </c>
      <c r="I23" s="61">
        <f>+'JMS '!L46</f>
        <v>1</v>
      </c>
      <c r="J23" s="61">
        <f t="shared" si="1"/>
        <v>12500</v>
      </c>
      <c r="K23" s="61">
        <f t="shared" si="2"/>
        <v>0</v>
      </c>
    </row>
    <row r="24" spans="1:11" x14ac:dyDescent="0.25">
      <c r="A24" s="12">
        <f t="shared" ref="A24" si="11">A23+1</f>
        <v>22</v>
      </c>
      <c r="B24" s="30"/>
      <c r="C24" s="31" t="s">
        <v>72</v>
      </c>
      <c r="D24" s="32"/>
      <c r="E24" s="31"/>
      <c r="F24" s="33"/>
      <c r="G24" s="34"/>
      <c r="H24" s="62">
        <f t="shared" si="0"/>
        <v>0</v>
      </c>
      <c r="I24" s="46"/>
      <c r="J24" s="46"/>
      <c r="K24" s="46"/>
    </row>
    <row r="25" spans="1:11" x14ac:dyDescent="0.25">
      <c r="A25" s="55" t="s">
        <v>73</v>
      </c>
      <c r="B25" s="55"/>
      <c r="C25" s="55"/>
      <c r="D25" s="55"/>
      <c r="E25" s="55"/>
      <c r="F25" s="55"/>
      <c r="G25" s="55"/>
      <c r="H25" s="56">
        <f>SUM(H3:H24)</f>
        <v>317092</v>
      </c>
      <c r="I25" s="46"/>
      <c r="J25" s="56">
        <f>SUM(J3:J24)</f>
        <v>294535.408</v>
      </c>
      <c r="K25" s="46"/>
    </row>
    <row r="26" spans="1:11" x14ac:dyDescent="0.25">
      <c r="A26" s="55" t="s">
        <v>113</v>
      </c>
      <c r="B26" s="55"/>
      <c r="C26" s="55"/>
      <c r="D26" s="55"/>
      <c r="E26" s="55"/>
      <c r="F26" s="55"/>
      <c r="G26" s="55"/>
      <c r="H26" s="38">
        <f>+H25*3.51/100</f>
        <v>11129.929199999999</v>
      </c>
      <c r="I26" s="46"/>
      <c r="J26" s="38">
        <f>+J25*3.51/100</f>
        <v>10338.192820799999</v>
      </c>
      <c r="K26" s="46"/>
    </row>
    <row r="27" spans="1:11" x14ac:dyDescent="0.25">
      <c r="A27" s="55" t="s">
        <v>114</v>
      </c>
      <c r="B27" s="55"/>
      <c r="C27" s="55"/>
      <c r="D27" s="55"/>
      <c r="E27" s="55"/>
      <c r="F27" s="55"/>
      <c r="G27" s="55"/>
      <c r="H27" s="38">
        <f>+H25-H26</f>
        <v>305962.07079999999</v>
      </c>
      <c r="I27" s="46"/>
      <c r="J27" s="38">
        <f>+J25-J26</f>
        <v>284197.21517919999</v>
      </c>
      <c r="K27" s="46"/>
    </row>
    <row r="28" spans="1:11" x14ac:dyDescent="0.25">
      <c r="J28" s="37"/>
    </row>
    <row r="29" spans="1:11" x14ac:dyDescent="0.25">
      <c r="J29" s="37"/>
    </row>
  </sheetData>
  <mergeCells count="5">
    <mergeCell ref="F1:H1"/>
    <mergeCell ref="A25:G25"/>
    <mergeCell ref="A26:G26"/>
    <mergeCell ref="A27:G27"/>
    <mergeCell ref="I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CD32-4B3E-4C19-A0E5-6BA3ED941AF4}">
  <dimension ref="A1:O50"/>
  <sheetViews>
    <sheetView tabSelected="1" topLeftCell="A19" workbookViewId="0">
      <selection activeCell="M14" sqref="M14"/>
    </sheetView>
  </sheetViews>
  <sheetFormatPr defaultColWidth="8.85546875" defaultRowHeight="15" x14ac:dyDescent="0.25"/>
  <cols>
    <col min="1" max="1" width="5.28515625" style="8" bestFit="1" customWidth="1"/>
    <col min="2" max="2" width="28.7109375" style="8" customWidth="1"/>
    <col min="3" max="3" width="59" style="1" bestFit="1" customWidth="1"/>
    <col min="4" max="4" width="15.140625" style="9" bestFit="1" customWidth="1"/>
    <col min="5" max="5" width="12.7109375" style="1" bestFit="1" customWidth="1"/>
    <col min="6" max="6" width="5.7109375" style="1" bestFit="1" customWidth="1"/>
    <col min="7" max="7" width="9" style="10" bestFit="1" customWidth="1"/>
    <col min="8" max="8" width="8.140625" style="11" customWidth="1"/>
    <col min="9" max="9" width="7.85546875" style="10" bestFit="1" customWidth="1"/>
    <col min="10" max="10" width="8.7109375" style="11" customWidth="1"/>
    <col min="11" max="11" width="9.28515625" style="11" bestFit="1" customWidth="1"/>
    <col min="12" max="12" width="20.28515625" style="11" customWidth="1"/>
    <col min="13" max="13" width="18.5703125" style="1" customWidth="1"/>
    <col min="14" max="16384" width="8.85546875" style="1"/>
  </cols>
  <sheetData>
    <row r="1" spans="1:12" ht="30" x14ac:dyDescent="0.25">
      <c r="A1" s="49"/>
      <c r="B1" s="50" t="s">
        <v>74</v>
      </c>
      <c r="C1" s="51" t="s">
        <v>1</v>
      </c>
      <c r="D1" s="51" t="s">
        <v>2</v>
      </c>
      <c r="E1" s="63" t="s">
        <v>3</v>
      </c>
      <c r="F1" s="64" t="s">
        <v>75</v>
      </c>
      <c r="G1" s="65"/>
      <c r="H1" s="65"/>
      <c r="I1" s="65"/>
      <c r="J1" s="65"/>
      <c r="K1" s="66"/>
      <c r="L1" s="51"/>
    </row>
    <row r="2" spans="1:12" s="8" customFormat="1" x14ac:dyDescent="0.25">
      <c r="A2" s="2" t="s">
        <v>4</v>
      </c>
      <c r="B2" s="3" t="s">
        <v>5</v>
      </c>
      <c r="C2" s="2" t="s">
        <v>6</v>
      </c>
      <c r="D2" s="3" t="s">
        <v>7</v>
      </c>
      <c r="E2" s="2" t="s">
        <v>76</v>
      </c>
      <c r="F2" s="2" t="s">
        <v>8</v>
      </c>
      <c r="G2" s="4" t="s">
        <v>77</v>
      </c>
      <c r="H2" s="5" t="s">
        <v>78</v>
      </c>
      <c r="I2" s="4" t="s">
        <v>79</v>
      </c>
      <c r="J2" s="5" t="s">
        <v>80</v>
      </c>
      <c r="K2" s="6" t="s">
        <v>81</v>
      </c>
      <c r="L2" s="7" t="s">
        <v>82</v>
      </c>
    </row>
    <row r="3" spans="1:12" ht="120" x14ac:dyDescent="0.25">
      <c r="A3" s="12">
        <v>1</v>
      </c>
      <c r="B3" s="17" t="s">
        <v>12</v>
      </c>
      <c r="C3" s="18" t="s">
        <v>109</v>
      </c>
      <c r="D3" s="18" t="s">
        <v>13</v>
      </c>
      <c r="E3" s="23"/>
      <c r="F3" s="28" t="s">
        <v>14</v>
      </c>
      <c r="G3" s="29"/>
      <c r="H3" s="28"/>
      <c r="I3" s="29"/>
      <c r="J3" s="28"/>
      <c r="K3" s="28">
        <f>SUM(J3:J9)</f>
        <v>229.5</v>
      </c>
      <c r="L3" s="38">
        <f>K3</f>
        <v>229.5</v>
      </c>
    </row>
    <row r="4" spans="1:12" x14ac:dyDescent="0.25">
      <c r="A4" s="12"/>
      <c r="B4" s="17"/>
      <c r="C4" s="18" t="s">
        <v>83</v>
      </c>
      <c r="D4" s="18"/>
      <c r="E4" s="23"/>
      <c r="F4" s="28"/>
      <c r="G4" s="28"/>
      <c r="H4" s="28"/>
      <c r="I4" s="29"/>
      <c r="J4" s="39">
        <f>120/2</f>
        <v>60</v>
      </c>
      <c r="K4" s="28"/>
      <c r="L4" s="20"/>
    </row>
    <row r="5" spans="1:12" x14ac:dyDescent="0.25">
      <c r="A5" s="12"/>
      <c r="B5" s="17"/>
      <c r="C5" s="18" t="s">
        <v>84</v>
      </c>
      <c r="D5" s="18"/>
      <c r="E5" s="23"/>
      <c r="F5" s="28"/>
      <c r="G5" s="28"/>
      <c r="H5" s="28"/>
      <c r="I5" s="29"/>
      <c r="J5" s="39">
        <f>120/2</f>
        <v>60</v>
      </c>
      <c r="K5" s="28"/>
      <c r="L5" s="20"/>
    </row>
    <row r="6" spans="1:12" x14ac:dyDescent="0.25">
      <c r="A6" s="12"/>
      <c r="B6" s="17"/>
      <c r="C6" s="18" t="s">
        <v>85</v>
      </c>
      <c r="D6" s="18"/>
      <c r="E6" s="23"/>
      <c r="F6" s="28"/>
      <c r="G6" s="28"/>
      <c r="H6" s="28"/>
      <c r="I6" s="29"/>
      <c r="J6" s="39">
        <f>15/2</f>
        <v>7.5</v>
      </c>
      <c r="K6" s="28"/>
      <c r="L6" s="20"/>
    </row>
    <row r="7" spans="1:12" x14ac:dyDescent="0.25">
      <c r="A7" s="12"/>
      <c r="B7" s="17"/>
      <c r="C7" s="18" t="s">
        <v>86</v>
      </c>
      <c r="D7" s="18"/>
      <c r="E7" s="23"/>
      <c r="F7" s="28"/>
      <c r="G7" s="28"/>
      <c r="H7" s="28"/>
      <c r="I7" s="29"/>
      <c r="J7" s="39">
        <f>64/2</f>
        <v>32</v>
      </c>
      <c r="K7" s="28"/>
      <c r="L7" s="20"/>
    </row>
    <row r="8" spans="1:12" x14ac:dyDescent="0.25">
      <c r="A8" s="12"/>
      <c r="B8" s="17"/>
      <c r="C8" s="18" t="s">
        <v>87</v>
      </c>
      <c r="D8" s="18"/>
      <c r="E8" s="23"/>
      <c r="F8" s="28"/>
      <c r="G8" s="28"/>
      <c r="H8" s="28"/>
      <c r="I8" s="29"/>
      <c r="J8" s="39">
        <f>60/2</f>
        <v>30</v>
      </c>
      <c r="K8" s="28"/>
      <c r="L8" s="20"/>
    </row>
    <row r="9" spans="1:12" x14ac:dyDescent="0.25">
      <c r="A9" s="12"/>
      <c r="B9" s="17"/>
      <c r="C9" s="18" t="s">
        <v>88</v>
      </c>
      <c r="D9" s="18"/>
      <c r="E9" s="23"/>
      <c r="F9" s="28"/>
      <c r="G9" s="28"/>
      <c r="H9" s="28"/>
      <c r="I9" s="29"/>
      <c r="J9" s="39">
        <f>80/2</f>
        <v>40</v>
      </c>
      <c r="K9" s="28"/>
      <c r="L9" s="20"/>
    </row>
    <row r="10" spans="1:12" ht="30" x14ac:dyDescent="0.25">
      <c r="A10" s="12">
        <v>2</v>
      </c>
      <c r="B10" s="17" t="s">
        <v>15</v>
      </c>
      <c r="C10" s="23" t="s">
        <v>16</v>
      </c>
      <c r="D10" s="23" t="s">
        <v>17</v>
      </c>
      <c r="E10" s="23"/>
      <c r="F10" s="40" t="s">
        <v>18</v>
      </c>
      <c r="G10" s="29">
        <v>2.8</v>
      </c>
      <c r="H10" s="28">
        <v>2.5750000000000002</v>
      </c>
      <c r="I10" s="29"/>
      <c r="J10" s="28">
        <v>1</v>
      </c>
      <c r="K10" s="28">
        <f>G10*H10*J10</f>
        <v>7.21</v>
      </c>
      <c r="L10" s="38">
        <f>K10</f>
        <v>7.21</v>
      </c>
    </row>
    <row r="11" spans="1:12" x14ac:dyDescent="0.25">
      <c r="A11" s="12"/>
      <c r="B11" s="17"/>
      <c r="C11" s="23" t="s">
        <v>89</v>
      </c>
      <c r="D11" s="29"/>
      <c r="E11" s="28"/>
      <c r="F11" s="40" t="s">
        <v>18</v>
      </c>
      <c r="G11" s="29"/>
      <c r="H11" s="28"/>
      <c r="I11" s="29"/>
      <c r="J11" s="28">
        <v>0</v>
      </c>
      <c r="K11" s="28">
        <f>G11*H11*J11</f>
        <v>0</v>
      </c>
      <c r="L11" s="38"/>
    </row>
    <row r="12" spans="1:12" ht="45" x14ac:dyDescent="0.25">
      <c r="A12" s="12">
        <v>3</v>
      </c>
      <c r="B12" s="17" t="s">
        <v>19</v>
      </c>
      <c r="C12" s="23" t="s">
        <v>20</v>
      </c>
      <c r="D12" s="23"/>
      <c r="E12" s="23"/>
      <c r="F12" s="40"/>
      <c r="G12" s="29">
        <v>2.5</v>
      </c>
      <c r="H12" s="28">
        <v>2.5</v>
      </c>
      <c r="I12" s="29"/>
      <c r="J12" s="28">
        <v>1</v>
      </c>
      <c r="K12" s="28">
        <f>G12*H12*J12</f>
        <v>6.25</v>
      </c>
      <c r="L12" s="38">
        <f>SUM(K12:K13)</f>
        <v>6.25</v>
      </c>
    </row>
    <row r="13" spans="1:12" x14ac:dyDescent="0.25">
      <c r="A13" s="12"/>
      <c r="B13" s="17"/>
      <c r="C13" s="23" t="s">
        <v>89</v>
      </c>
      <c r="D13" s="23"/>
      <c r="E13" s="23"/>
      <c r="F13" s="40"/>
      <c r="G13" s="29"/>
      <c r="H13" s="28"/>
      <c r="I13" s="29"/>
      <c r="J13" s="28">
        <v>0</v>
      </c>
      <c r="K13" s="28">
        <f>G13*H13*J13</f>
        <v>0</v>
      </c>
      <c r="L13" s="38"/>
    </row>
    <row r="14" spans="1:12" ht="75" x14ac:dyDescent="0.25">
      <c r="A14" s="12">
        <v>4</v>
      </c>
      <c r="B14" s="17" t="s">
        <v>21</v>
      </c>
      <c r="C14" s="18" t="s">
        <v>110</v>
      </c>
      <c r="D14" s="18" t="s">
        <v>22</v>
      </c>
      <c r="E14" s="23"/>
      <c r="F14" s="28" t="s">
        <v>18</v>
      </c>
      <c r="G14" s="29"/>
      <c r="H14" s="28"/>
      <c r="I14" s="29"/>
      <c r="J14" s="28"/>
      <c r="K14" s="28">
        <f>SUM(J15:J20)</f>
        <v>33.290860000000002</v>
      </c>
      <c r="L14" s="38">
        <f>K14</f>
        <v>33.290860000000002</v>
      </c>
    </row>
    <row r="15" spans="1:12" x14ac:dyDescent="0.25">
      <c r="A15" s="12"/>
      <c r="B15" s="17"/>
      <c r="C15" s="18" t="s">
        <v>90</v>
      </c>
      <c r="D15" s="18"/>
      <c r="E15" s="23"/>
      <c r="F15" s="28"/>
      <c r="G15" s="28">
        <f>2.8</f>
        <v>2.8</v>
      </c>
      <c r="H15" s="28">
        <f>2700/1000</f>
        <v>2.7</v>
      </c>
      <c r="I15" s="41">
        <v>2</v>
      </c>
      <c r="J15" s="39">
        <f t="shared" ref="J15:J18" si="0">G15*H15*I15</f>
        <v>15.12</v>
      </c>
      <c r="K15" s="28"/>
      <c r="L15" s="20"/>
    </row>
    <row r="16" spans="1:12" x14ac:dyDescent="0.25">
      <c r="A16" s="12"/>
      <c r="B16" s="17"/>
      <c r="C16" s="18" t="s">
        <v>91</v>
      </c>
      <c r="D16" s="18"/>
      <c r="E16" s="23"/>
      <c r="F16" s="28"/>
      <c r="G16" s="28">
        <v>1.8</v>
      </c>
      <c r="H16" s="28">
        <v>0.93799999999999994</v>
      </c>
      <c r="I16" s="41">
        <v>2</v>
      </c>
      <c r="J16" s="39">
        <f t="shared" si="0"/>
        <v>3.3767999999999998</v>
      </c>
      <c r="K16" s="28"/>
      <c r="L16" s="20"/>
    </row>
    <row r="17" spans="1:12" x14ac:dyDescent="0.25">
      <c r="A17" s="12"/>
      <c r="B17" s="17"/>
      <c r="C17" s="18" t="s">
        <v>92</v>
      </c>
      <c r="D17" s="18"/>
      <c r="E17" s="23"/>
      <c r="F17" s="28"/>
      <c r="G17" s="28">
        <v>0.93500000000000005</v>
      </c>
      <c r="H17" s="28">
        <v>0.93799999999999994</v>
      </c>
      <c r="I17" s="41">
        <v>2</v>
      </c>
      <c r="J17" s="39">
        <f t="shared" si="0"/>
        <v>1.75406</v>
      </c>
      <c r="K17" s="28"/>
      <c r="L17" s="20"/>
    </row>
    <row r="18" spans="1:12" x14ac:dyDescent="0.25">
      <c r="A18" s="12"/>
      <c r="B18" s="17"/>
      <c r="C18" s="18" t="s">
        <v>93</v>
      </c>
      <c r="D18" s="18"/>
      <c r="E18" s="23"/>
      <c r="F18" s="28"/>
      <c r="G18" s="28">
        <v>2.5499999999999998</v>
      </c>
      <c r="H18" s="28">
        <f>2700/1000</f>
        <v>2.7</v>
      </c>
      <c r="I18" s="41">
        <v>1</v>
      </c>
      <c r="J18" s="39">
        <f t="shared" si="0"/>
        <v>6.8849999999999998</v>
      </c>
      <c r="K18" s="28"/>
      <c r="L18" s="20"/>
    </row>
    <row r="19" spans="1:12" x14ac:dyDescent="0.25">
      <c r="A19" s="12"/>
      <c r="B19" s="17"/>
      <c r="C19" s="18" t="s">
        <v>94</v>
      </c>
      <c r="D19" s="18"/>
      <c r="E19" s="23"/>
      <c r="F19" s="28"/>
      <c r="G19" s="28">
        <f>2.8</f>
        <v>2.8</v>
      </c>
      <c r="H19" s="28">
        <v>0.4</v>
      </c>
      <c r="I19" s="41">
        <v>2</v>
      </c>
      <c r="J19" s="28">
        <f>G19*H19*I19</f>
        <v>2.2399999999999998</v>
      </c>
      <c r="K19" s="28"/>
      <c r="L19" s="20"/>
    </row>
    <row r="20" spans="1:12" x14ac:dyDescent="0.25">
      <c r="A20" s="12"/>
      <c r="B20" s="17"/>
      <c r="C20" s="18" t="s">
        <v>95</v>
      </c>
      <c r="D20" s="18"/>
      <c r="E20" s="23"/>
      <c r="F20" s="28"/>
      <c r="G20" s="29">
        <v>2.7</v>
      </c>
      <c r="H20" s="28">
        <v>1.45</v>
      </c>
      <c r="I20" s="41">
        <v>1</v>
      </c>
      <c r="J20" s="28">
        <f>G20*H20*I20</f>
        <v>3.915</v>
      </c>
      <c r="K20" s="28"/>
      <c r="L20" s="20"/>
    </row>
    <row r="21" spans="1:12" x14ac:dyDescent="0.25">
      <c r="A21" s="12"/>
      <c r="B21" s="17"/>
      <c r="C21" s="18"/>
      <c r="D21" s="18"/>
      <c r="E21" s="23"/>
      <c r="F21" s="28"/>
      <c r="G21" s="29"/>
      <c r="H21" s="28"/>
      <c r="I21" s="41"/>
      <c r="J21" s="28"/>
      <c r="K21" s="28"/>
      <c r="L21" s="20"/>
    </row>
    <row r="22" spans="1:12" ht="30" x14ac:dyDescent="0.25">
      <c r="A22" s="12">
        <v>5</v>
      </c>
      <c r="B22" s="17" t="s">
        <v>23</v>
      </c>
      <c r="C22" s="18" t="s">
        <v>24</v>
      </c>
      <c r="D22" s="18" t="s">
        <v>96</v>
      </c>
      <c r="E22" s="23"/>
      <c r="F22" s="28" t="s">
        <v>18</v>
      </c>
      <c r="G22" s="29"/>
      <c r="H22" s="28"/>
      <c r="I22" s="29"/>
      <c r="J22" s="28"/>
      <c r="K22" s="28">
        <f>SUM(J23:J25)</f>
        <v>3.66</v>
      </c>
      <c r="L22" s="38">
        <f>K22</f>
        <v>3.66</v>
      </c>
    </row>
    <row r="23" spans="1:12" x14ac:dyDescent="0.25">
      <c r="A23" s="12"/>
      <c r="B23" s="17"/>
      <c r="C23" s="18" t="s">
        <v>97</v>
      </c>
      <c r="D23" s="18"/>
      <c r="E23" s="23"/>
      <c r="F23" s="28"/>
      <c r="G23" s="29">
        <v>2.5499999999999998</v>
      </c>
      <c r="H23" s="28">
        <v>0.2</v>
      </c>
      <c r="I23" s="29">
        <v>4</v>
      </c>
      <c r="J23" s="28">
        <f>G23*H23*I23</f>
        <v>2.04</v>
      </c>
      <c r="K23" s="28"/>
      <c r="L23" s="20"/>
    </row>
    <row r="24" spans="1:12" x14ac:dyDescent="0.25">
      <c r="A24" s="12"/>
      <c r="B24" s="17"/>
      <c r="C24" s="18" t="s">
        <v>98</v>
      </c>
      <c r="D24" s="18"/>
      <c r="E24" s="23"/>
      <c r="F24" s="28"/>
      <c r="G24" s="29">
        <v>0.2</v>
      </c>
      <c r="H24" s="28">
        <v>2.7</v>
      </c>
      <c r="I24" s="29">
        <v>3</v>
      </c>
      <c r="J24" s="28">
        <f t="shared" ref="J24" si="1">G24*H24*I24</f>
        <v>1.62</v>
      </c>
      <c r="K24" s="28"/>
      <c r="L24" s="20"/>
    </row>
    <row r="25" spans="1:12" ht="49.9" customHeight="1" x14ac:dyDescent="0.25">
      <c r="A25" s="12">
        <v>6</v>
      </c>
      <c r="B25" s="17" t="s">
        <v>26</v>
      </c>
      <c r="C25" s="25" t="s">
        <v>27</v>
      </c>
      <c r="D25" s="23"/>
      <c r="E25" s="23"/>
      <c r="F25" s="40" t="s">
        <v>29</v>
      </c>
      <c r="G25" s="29">
        <v>1</v>
      </c>
      <c r="H25" s="28">
        <v>7.0000000000000007E-2</v>
      </c>
      <c r="I25" s="29">
        <v>0.9</v>
      </c>
      <c r="J25" s="28"/>
      <c r="K25" s="28">
        <v>0</v>
      </c>
      <c r="L25" s="38">
        <f>K25</f>
        <v>0</v>
      </c>
    </row>
    <row r="26" spans="1:12" ht="60" x14ac:dyDescent="0.25">
      <c r="A26" s="12">
        <v>7</v>
      </c>
      <c r="B26" s="26" t="s">
        <v>30</v>
      </c>
      <c r="C26" s="25" t="s">
        <v>31</v>
      </c>
      <c r="D26" s="23"/>
      <c r="E26" s="23"/>
      <c r="F26" s="40" t="s">
        <v>29</v>
      </c>
      <c r="G26" s="29">
        <v>1</v>
      </c>
      <c r="H26" s="28">
        <v>0.05</v>
      </c>
      <c r="I26" s="29">
        <v>2.4</v>
      </c>
      <c r="J26" s="28"/>
      <c r="K26" s="28">
        <v>0</v>
      </c>
      <c r="L26" s="38">
        <f>K26</f>
        <v>0</v>
      </c>
    </row>
    <row r="27" spans="1:12" ht="45" x14ac:dyDescent="0.25">
      <c r="A27" s="12">
        <v>8</v>
      </c>
      <c r="B27" s="26" t="s">
        <v>33</v>
      </c>
      <c r="C27" s="23" t="s">
        <v>34</v>
      </c>
      <c r="D27" s="23" t="s">
        <v>35</v>
      </c>
      <c r="E27" s="23" t="s">
        <v>99</v>
      </c>
      <c r="F27" s="40" t="s">
        <v>36</v>
      </c>
      <c r="G27" s="29"/>
      <c r="H27" s="28"/>
      <c r="I27" s="29"/>
      <c r="J27" s="28"/>
      <c r="K27" s="28">
        <v>0</v>
      </c>
      <c r="L27" s="38">
        <f t="shared" ref="L27:L46" si="2">K27</f>
        <v>0</v>
      </c>
    </row>
    <row r="28" spans="1:12" ht="45.6" customHeight="1" x14ac:dyDescent="0.25">
      <c r="A28" s="12">
        <v>9</v>
      </c>
      <c r="B28" s="17" t="s">
        <v>100</v>
      </c>
      <c r="C28" s="23" t="s">
        <v>101</v>
      </c>
      <c r="D28" s="23" t="s">
        <v>35</v>
      </c>
      <c r="E28" s="23" t="s">
        <v>102</v>
      </c>
      <c r="F28" s="28" t="s">
        <v>39</v>
      </c>
      <c r="G28" s="29"/>
      <c r="H28" s="28"/>
      <c r="I28" s="29"/>
      <c r="J28" s="28"/>
      <c r="K28" s="28">
        <v>0</v>
      </c>
      <c r="L28" s="38">
        <f t="shared" si="2"/>
        <v>0</v>
      </c>
    </row>
    <row r="29" spans="1:12" ht="45" x14ac:dyDescent="0.25">
      <c r="A29" s="12">
        <f t="shared" ref="A29:A46" si="3">A28+1</f>
        <v>10</v>
      </c>
      <c r="B29" s="26" t="s">
        <v>40</v>
      </c>
      <c r="C29" s="23" t="s">
        <v>111</v>
      </c>
      <c r="D29" s="23" t="s">
        <v>41</v>
      </c>
      <c r="E29" s="23"/>
      <c r="F29" s="40" t="s">
        <v>36</v>
      </c>
      <c r="G29" s="29"/>
      <c r="H29" s="28"/>
      <c r="I29" s="29"/>
      <c r="J29" s="28"/>
      <c r="K29" s="28">
        <v>3</v>
      </c>
      <c r="L29" s="38">
        <f t="shared" si="2"/>
        <v>3</v>
      </c>
    </row>
    <row r="30" spans="1:12" x14ac:dyDescent="0.25">
      <c r="A30" s="12">
        <f t="shared" si="3"/>
        <v>11</v>
      </c>
      <c r="B30" s="17" t="s">
        <v>42</v>
      </c>
      <c r="C30" s="23" t="s">
        <v>43</v>
      </c>
      <c r="D30" s="23" t="s">
        <v>44</v>
      </c>
      <c r="E30" s="23" t="s">
        <v>103</v>
      </c>
      <c r="F30" s="40" t="s">
        <v>36</v>
      </c>
      <c r="G30" s="29"/>
      <c r="H30" s="28"/>
      <c r="I30" s="29"/>
      <c r="J30" s="28"/>
      <c r="K30" s="28">
        <v>3</v>
      </c>
      <c r="L30" s="38">
        <f t="shared" si="2"/>
        <v>3</v>
      </c>
    </row>
    <row r="31" spans="1:12" ht="60" x14ac:dyDescent="0.25">
      <c r="A31" s="12">
        <f t="shared" si="3"/>
        <v>12</v>
      </c>
      <c r="B31" s="17" t="s">
        <v>45</v>
      </c>
      <c r="C31" s="27" t="s">
        <v>104</v>
      </c>
      <c r="D31" s="23" t="s">
        <v>47</v>
      </c>
      <c r="E31" s="23" t="s">
        <v>105</v>
      </c>
      <c r="F31" s="28" t="s">
        <v>36</v>
      </c>
      <c r="G31" s="29"/>
      <c r="H31" s="28"/>
      <c r="I31" s="29"/>
      <c r="J31" s="28"/>
      <c r="K31" s="28">
        <v>1</v>
      </c>
      <c r="L31" s="38">
        <f t="shared" si="2"/>
        <v>1</v>
      </c>
    </row>
    <row r="32" spans="1:12" x14ac:dyDescent="0.25">
      <c r="A32" s="12">
        <f>A31+1</f>
        <v>13</v>
      </c>
      <c r="B32" s="17" t="s">
        <v>48</v>
      </c>
      <c r="C32" s="27" t="s">
        <v>49</v>
      </c>
      <c r="D32" s="23"/>
      <c r="E32" s="23"/>
      <c r="F32" s="28" t="s">
        <v>36</v>
      </c>
      <c r="G32" s="29"/>
      <c r="H32" s="28"/>
      <c r="I32" s="29"/>
      <c r="J32" s="28"/>
      <c r="K32" s="28">
        <v>2</v>
      </c>
      <c r="L32" s="38">
        <f t="shared" si="2"/>
        <v>2</v>
      </c>
    </row>
    <row r="33" spans="1:12" ht="30" x14ac:dyDescent="0.25">
      <c r="A33" s="12">
        <v>14</v>
      </c>
      <c r="B33" s="17" t="s">
        <v>50</v>
      </c>
      <c r="C33" s="27" t="s">
        <v>51</v>
      </c>
      <c r="D33" s="23" t="s">
        <v>52</v>
      </c>
      <c r="E33" s="23"/>
      <c r="F33" s="28" t="s">
        <v>29</v>
      </c>
      <c r="G33" s="29"/>
      <c r="H33" s="28"/>
      <c r="I33" s="29"/>
      <c r="J33" s="28"/>
      <c r="K33" s="28">
        <v>1</v>
      </c>
      <c r="L33" s="42">
        <f t="shared" si="2"/>
        <v>1</v>
      </c>
    </row>
    <row r="34" spans="1:12" ht="45" x14ac:dyDescent="0.25">
      <c r="A34" s="12">
        <v>15</v>
      </c>
      <c r="B34" s="17" t="s">
        <v>53</v>
      </c>
      <c r="C34" s="27" t="s">
        <v>54</v>
      </c>
      <c r="D34" s="23" t="s">
        <v>47</v>
      </c>
      <c r="E34" s="23"/>
      <c r="F34" s="28" t="s">
        <v>55</v>
      </c>
      <c r="G34" s="29"/>
      <c r="H34" s="28"/>
      <c r="I34" s="29"/>
      <c r="J34" s="28"/>
      <c r="K34" s="28">
        <v>15</v>
      </c>
      <c r="L34" s="42">
        <f t="shared" si="2"/>
        <v>15</v>
      </c>
    </row>
    <row r="35" spans="1:12" ht="45" x14ac:dyDescent="0.25">
      <c r="A35" s="12">
        <v>16</v>
      </c>
      <c r="B35" s="17" t="s">
        <v>56</v>
      </c>
      <c r="C35" s="23" t="s">
        <v>57</v>
      </c>
      <c r="D35" s="23" t="s">
        <v>58</v>
      </c>
      <c r="E35" s="23"/>
      <c r="F35" s="28" t="s">
        <v>59</v>
      </c>
      <c r="G35" s="29"/>
      <c r="H35" s="28"/>
      <c r="I35" s="29"/>
      <c r="J35" s="28"/>
      <c r="K35" s="28">
        <f>SUM(J36:J41)*10.764</f>
        <v>237.29700851999999</v>
      </c>
      <c r="L35" s="38">
        <f t="shared" si="2"/>
        <v>237.29700851999999</v>
      </c>
    </row>
    <row r="36" spans="1:12" x14ac:dyDescent="0.25">
      <c r="A36" s="12"/>
      <c r="B36" s="17"/>
      <c r="C36" s="18" t="s">
        <v>90</v>
      </c>
      <c r="D36" s="18"/>
      <c r="E36" s="23"/>
      <c r="F36" s="28"/>
      <c r="G36" s="28">
        <f>2.8</f>
        <v>2.8</v>
      </c>
      <c r="H36" s="28">
        <f>2700/1000</f>
        <v>2.7</v>
      </c>
      <c r="I36" s="41">
        <v>1</v>
      </c>
      <c r="J36" s="39">
        <f t="shared" ref="J36:J39" si="4">G36*H36*I36</f>
        <v>7.56</v>
      </c>
      <c r="K36" s="28"/>
      <c r="L36" s="20"/>
    </row>
    <row r="37" spans="1:12" x14ac:dyDescent="0.25">
      <c r="A37" s="12"/>
      <c r="B37" s="17"/>
      <c r="C37" s="18" t="s">
        <v>91</v>
      </c>
      <c r="D37" s="18"/>
      <c r="E37" s="23"/>
      <c r="F37" s="28"/>
      <c r="G37" s="28">
        <v>1.8</v>
      </c>
      <c r="H37" s="28">
        <v>0.93799999999999994</v>
      </c>
      <c r="I37" s="41">
        <v>1</v>
      </c>
      <c r="J37" s="39">
        <f t="shared" si="4"/>
        <v>1.6883999999999999</v>
      </c>
      <c r="K37" s="28"/>
      <c r="L37" s="20"/>
    </row>
    <row r="38" spans="1:12" x14ac:dyDescent="0.25">
      <c r="A38" s="12"/>
      <c r="B38" s="17"/>
      <c r="C38" s="18" t="s">
        <v>92</v>
      </c>
      <c r="D38" s="18"/>
      <c r="E38" s="23"/>
      <c r="F38" s="28"/>
      <c r="G38" s="28">
        <v>0.93500000000000005</v>
      </c>
      <c r="H38" s="28">
        <v>0.93799999999999994</v>
      </c>
      <c r="I38" s="41">
        <v>1</v>
      </c>
      <c r="J38" s="39">
        <f t="shared" si="4"/>
        <v>0.87702999999999998</v>
      </c>
      <c r="K38" s="28"/>
      <c r="L38" s="20"/>
    </row>
    <row r="39" spans="1:12" x14ac:dyDescent="0.25">
      <c r="A39" s="12"/>
      <c r="B39" s="17"/>
      <c r="C39" s="18" t="s">
        <v>93</v>
      </c>
      <c r="D39" s="18"/>
      <c r="E39" s="23"/>
      <c r="F39" s="28"/>
      <c r="G39" s="28">
        <v>2.5499999999999998</v>
      </c>
      <c r="H39" s="28">
        <f>2700/1000</f>
        <v>2.7</v>
      </c>
      <c r="I39" s="41">
        <v>1</v>
      </c>
      <c r="J39" s="39">
        <f t="shared" si="4"/>
        <v>6.8849999999999998</v>
      </c>
      <c r="K39" s="28"/>
      <c r="L39" s="20"/>
    </row>
    <row r="40" spans="1:12" x14ac:dyDescent="0.25">
      <c r="A40" s="12"/>
      <c r="B40" s="17"/>
      <c r="C40" s="18" t="s">
        <v>94</v>
      </c>
      <c r="D40" s="18"/>
      <c r="E40" s="23"/>
      <c r="F40" s="28"/>
      <c r="G40" s="28">
        <f>2.8</f>
        <v>2.8</v>
      </c>
      <c r="H40" s="28">
        <v>0.4</v>
      </c>
      <c r="I40" s="41">
        <v>1</v>
      </c>
      <c r="J40" s="28">
        <f>G40*H40*I40</f>
        <v>1.1199999999999999</v>
      </c>
      <c r="K40" s="28"/>
      <c r="L40" s="20"/>
    </row>
    <row r="41" spans="1:12" x14ac:dyDescent="0.25">
      <c r="A41" s="12"/>
      <c r="B41" s="17"/>
      <c r="C41" s="18" t="s">
        <v>95</v>
      </c>
      <c r="D41" s="18"/>
      <c r="E41" s="23"/>
      <c r="F41" s="28"/>
      <c r="G41" s="29">
        <v>2.7</v>
      </c>
      <c r="H41" s="28">
        <v>1.45</v>
      </c>
      <c r="I41" s="41">
        <v>1</v>
      </c>
      <c r="J41" s="28">
        <f>G41*H41*I41</f>
        <v>3.915</v>
      </c>
      <c r="K41" s="28"/>
      <c r="L41" s="20"/>
    </row>
    <row r="42" spans="1:12" ht="30" x14ac:dyDescent="0.25">
      <c r="A42" s="12">
        <f>A35+1</f>
        <v>17</v>
      </c>
      <c r="B42" s="17" t="s">
        <v>74</v>
      </c>
      <c r="C42" s="23" t="s">
        <v>60</v>
      </c>
      <c r="D42" s="23" t="s">
        <v>61</v>
      </c>
      <c r="E42" s="23" t="s">
        <v>106</v>
      </c>
      <c r="F42" s="28" t="s">
        <v>36</v>
      </c>
      <c r="G42" s="29"/>
      <c r="H42" s="28"/>
      <c r="I42" s="29"/>
      <c r="J42" s="28"/>
      <c r="K42" s="28">
        <v>0</v>
      </c>
      <c r="L42" s="43">
        <f t="shared" si="2"/>
        <v>0</v>
      </c>
    </row>
    <row r="43" spans="1:12" ht="39.6" customHeight="1" x14ac:dyDescent="0.25">
      <c r="A43" s="12">
        <v>18</v>
      </c>
      <c r="B43" s="17" t="s">
        <v>62</v>
      </c>
      <c r="C43" s="23" t="s">
        <v>63</v>
      </c>
      <c r="D43" s="23" t="s">
        <v>61</v>
      </c>
      <c r="E43" s="23" t="s">
        <v>107</v>
      </c>
      <c r="F43" s="28" t="s">
        <v>36</v>
      </c>
      <c r="G43" s="29"/>
      <c r="H43" s="28"/>
      <c r="I43" s="29"/>
      <c r="J43" s="28"/>
      <c r="K43" s="28">
        <v>0</v>
      </c>
      <c r="L43" s="43">
        <f t="shared" si="2"/>
        <v>0</v>
      </c>
    </row>
    <row r="44" spans="1:12" ht="30" x14ac:dyDescent="0.25">
      <c r="A44" s="12">
        <v>19</v>
      </c>
      <c r="B44" s="17" t="s">
        <v>64</v>
      </c>
      <c r="C44" s="23" t="s">
        <v>65</v>
      </c>
      <c r="D44" s="23" t="s">
        <v>66</v>
      </c>
      <c r="E44" s="23"/>
      <c r="F44" s="28" t="s">
        <v>67</v>
      </c>
      <c r="G44" s="29"/>
      <c r="H44" s="28"/>
      <c r="I44" s="29"/>
      <c r="J44" s="28"/>
      <c r="K44" s="28">
        <v>0</v>
      </c>
      <c r="L44" s="43">
        <f t="shared" si="2"/>
        <v>0</v>
      </c>
    </row>
    <row r="45" spans="1:12" x14ac:dyDescent="0.25">
      <c r="A45" s="12">
        <f t="shared" si="3"/>
        <v>20</v>
      </c>
      <c r="B45" s="17" t="s">
        <v>68</v>
      </c>
      <c r="C45" s="23" t="s">
        <v>69</v>
      </c>
      <c r="D45" s="23"/>
      <c r="E45" s="23"/>
      <c r="F45" s="28" t="s">
        <v>70</v>
      </c>
      <c r="G45" s="29"/>
      <c r="H45" s="28"/>
      <c r="I45" s="29"/>
      <c r="J45" s="28"/>
      <c r="K45" s="28">
        <v>1</v>
      </c>
      <c r="L45" s="38">
        <f t="shared" si="2"/>
        <v>1</v>
      </c>
    </row>
    <row r="46" spans="1:12" x14ac:dyDescent="0.25">
      <c r="A46" s="12">
        <f t="shared" si="3"/>
        <v>21</v>
      </c>
      <c r="B46" s="17" t="s">
        <v>71</v>
      </c>
      <c r="C46" s="23" t="s">
        <v>69</v>
      </c>
      <c r="D46" s="23"/>
      <c r="E46" s="23"/>
      <c r="F46" s="28" t="s">
        <v>70</v>
      </c>
      <c r="G46" s="29"/>
      <c r="H46" s="28"/>
      <c r="I46" s="29"/>
      <c r="J46" s="28"/>
      <c r="K46" s="28">
        <v>1</v>
      </c>
      <c r="L46" s="38">
        <f t="shared" si="2"/>
        <v>1</v>
      </c>
    </row>
    <row r="47" spans="1:12" x14ac:dyDescent="0.25">
      <c r="A47" s="12">
        <v>22</v>
      </c>
      <c r="B47" s="17"/>
      <c r="C47" s="31" t="s">
        <v>72</v>
      </c>
      <c r="D47" s="32"/>
      <c r="E47" s="31"/>
      <c r="F47" s="33"/>
      <c r="G47" s="34"/>
      <c r="H47" s="35">
        <f t="shared" ref="H47" si="5">F47*G47</f>
        <v>0</v>
      </c>
      <c r="I47" s="29"/>
      <c r="J47" s="28"/>
      <c r="K47" s="28"/>
      <c r="L47" s="20"/>
    </row>
    <row r="48" spans="1:12" x14ac:dyDescent="0.25">
      <c r="A48" s="44"/>
      <c r="B48" s="45"/>
      <c r="C48" s="46"/>
      <c r="D48" s="47"/>
      <c r="E48" s="46"/>
      <c r="F48" s="46"/>
      <c r="G48" s="45"/>
      <c r="H48" s="45"/>
      <c r="I48" s="45"/>
      <c r="J48" s="45"/>
      <c r="K48" s="20"/>
      <c r="L48" s="20"/>
    </row>
    <row r="49" spans="1:15" x14ac:dyDescent="0.25">
      <c r="A49" s="44"/>
      <c r="B49" s="45"/>
      <c r="C49" s="46"/>
      <c r="D49" s="47"/>
      <c r="E49" s="46"/>
      <c r="F49" s="46"/>
      <c r="G49" s="45"/>
      <c r="H49" s="45"/>
      <c r="I49" s="45"/>
      <c r="J49" s="45"/>
      <c r="K49" s="20"/>
      <c r="L49" s="20"/>
    </row>
    <row r="50" spans="1:15" x14ac:dyDescent="0.25">
      <c r="A50" s="44"/>
      <c r="B50" s="44"/>
      <c r="C50" s="46"/>
      <c r="D50" s="47"/>
      <c r="E50" s="46"/>
      <c r="F50" s="46"/>
      <c r="G50" s="48" t="s">
        <v>108</v>
      </c>
      <c r="H50" s="48"/>
      <c r="I50" s="48"/>
      <c r="J50" s="48"/>
      <c r="K50" s="20"/>
      <c r="L50" s="20"/>
      <c r="O50" s="1">
        <v>2</v>
      </c>
    </row>
  </sheetData>
  <mergeCells count="4">
    <mergeCell ref="F1:K1"/>
    <mergeCell ref="B48:B49"/>
    <mergeCell ref="G48:J49"/>
    <mergeCell ref="G50:J5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234EA8-7DEE-4616-8BE6-AD9F986A9447}"/>
</file>

<file path=customXml/itemProps2.xml><?xml version="1.0" encoding="utf-8"?>
<ds:datastoreItem xmlns:ds="http://schemas.openxmlformats.org/officeDocument/2006/customXml" ds:itemID="{AF9EF4F0-749B-4168-AF92-0520AB859C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vt:lpstr>
      <vt:lpstr>JMS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2024-10-11T09:18:58Z</dcterms:modified>
</cp:coreProperties>
</file>