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if khan\Desktop\"/>
    </mc:Choice>
  </mc:AlternateContent>
  <xr:revisionPtr revIDLastSave="0" documentId="13_ncr:1_{9712B9C9-CF39-4EB9-821D-2834FECFCCD1}" xr6:coauthVersionLast="47" xr6:coauthVersionMax="47" xr10:uidLastSave="{00000000-0000-0000-0000-000000000000}"/>
  <bookViews>
    <workbookView xWindow="-110" yWindow="-110" windowWidth="19420" windowHeight="11500" xr2:uid="{00000000-000D-0000-FFFF-FFFF00000000}"/>
  </bookViews>
  <sheets>
    <sheet name="Abstract Summary" sheetId="4" r:id="rId1"/>
    <sheet name="Summary-2" sheetId="1" state="hidden" r:id="rId2"/>
    <sheet name="Inv Summary" sheetId="5" r:id="rId3"/>
    <sheet name="Civil JMR RA Bill 1" sheetId="3" r:id="rId4"/>
    <sheet name="Abstract Civil &amp; Dismantling" sheetId="2" r:id="rId5"/>
    <sheet name="Civil JMR RA Bill 2" sheetId="6" r:id="rId6"/>
    <sheet name="Civil JMR RA Bill 3" sheetId="7" r:id="rId7"/>
    <sheet name="Civil JMR RA Bill 8" sheetId="8" r:id="rId8"/>
    <sheet name="Abstract Furniture" sheetId="10" r:id="rId9"/>
    <sheet name="JMR Sheet Furniture" sheetId="11" r:id="rId10"/>
    <sheet name="Abstract LIGHTS &amp; PANELS" sheetId="12" r:id="rId11"/>
    <sheet name="JMR  LIGHTS &amp; PANELS" sheetId="13" r:id="rId12"/>
    <sheet name="Abstract Electrical" sheetId="14" r:id="rId13"/>
    <sheet name="JMR  Electrical RA Bill 8" sheetId="15" r:id="rId14"/>
    <sheet name="JMR  Electrical RA Bill 02" sheetId="22" r:id="rId15"/>
    <sheet name="Abstract Sheet HVAC" sheetId="17" r:id="rId16"/>
    <sheet name="JMR  HVAC RA Bill 8" sheetId="16" r:id="rId17"/>
    <sheet name="JMR  Plambing  RA Bill 8" sheetId="19" r:id="rId18"/>
    <sheet name="JMR  FF RA Bill 03" sheetId="23" r:id="rId19"/>
    <sheet name="Abstract Sheet FF &amp; Plambing" sheetId="18" r:id="rId20"/>
    <sheet name="JMR STRUCTURE STEEL RA 01 " sheetId="21" r:id="rId21"/>
    <sheet name="Abstract  STRUCTURE STEEL WORK " sheetId="20" r:id="rId22"/>
  </sheets>
  <externalReferences>
    <externalReference r:id="rId23"/>
    <externalReference r:id="rId24"/>
    <externalReference r:id="rId25"/>
    <externalReference r:id="rId26"/>
    <externalReference r:id="rId27"/>
    <externalReference r:id="rId28"/>
    <externalReference r:id="rId29"/>
    <externalReference r:id="rId30"/>
  </externalReferences>
  <definedNames>
    <definedName name="\c" localSheetId="1">#REF!</definedName>
    <definedName name="\c">#REF!</definedName>
    <definedName name="\t" localSheetId="1">#REF!</definedName>
    <definedName name="\t">#REF!</definedName>
    <definedName name="_5.0_Hire_and_running_charges_of_winch___grab" localSheetId="1">[1]SOR!#REF!</definedName>
    <definedName name="_5.0_Hire_and_running_charges_of_winch___grab">[1]SOR!#REF!</definedName>
    <definedName name="_Dist_Bin" localSheetId="1" hidden="1">#REF!</definedName>
    <definedName name="_Dist_Bin" hidden="1">#REF!</definedName>
    <definedName name="_Dist_Values" localSheetId="1" hidden="1">#REF!</definedName>
    <definedName name="_Dist_Values" hidden="1">#REF!</definedName>
    <definedName name="_Fill" localSheetId="1" hidden="1">#REF!</definedName>
    <definedName name="_Fill" hidden="1">#REF!</definedName>
    <definedName name="_Order1" hidden="1">255</definedName>
    <definedName name="_Parse_Out" localSheetId="1" hidden="1">#REF!</definedName>
    <definedName name="_Parse_Out" hidden="1">#REF!</definedName>
    <definedName name="a._Trimmer" localSheetId="1">[1]SOR!#REF!</definedName>
    <definedName name="a._Trimmer">[1]SOR!#REF!</definedName>
    <definedName name="a__Labour_charges_for_cutting_bending__welding_including_materials." localSheetId="1">[1]SOR!#REF!</definedName>
    <definedName name="a__Labour_charges_for_cutting_bending__welding_including_materials.">[1]SOR!#REF!</definedName>
    <definedName name="aa">#REF!</definedName>
    <definedName name="abc" localSheetId="1">#REF!</definedName>
    <definedName name="abc">#REF!</definedName>
    <definedName name="alpha" hidden="1">[2]Factors!$B$22:$B$53</definedName>
    <definedName name="alpha2" hidden="1">[2]Factors!$O$22:$O$53</definedName>
    <definedName name="as">#REF!</definedName>
    <definedName name="Batching_hot_mix_plant" localSheetId="1">[1]SOR!#REF!</definedName>
    <definedName name="Batching_hot_mix_plant">[1]SOR!#REF!</definedName>
    <definedName name="beta" hidden="1">[2]Factors!$C$21:$M$21</definedName>
    <definedName name="beta2" hidden="1">[2]Factors!$P$21:$Z$21</definedName>
    <definedName name="BMGH">#REF!</definedName>
    <definedName name="Charges_of_road_roller" localSheetId="1">[1]SOR!#REF!</definedName>
    <definedName name="Charges_of_road_roller">[1]SOR!#REF!</definedName>
    <definedName name="CLKW">#REF!:INDEX(#REF!,COUNTA(#REF!))</definedName>
    <definedName name="CODES">#REF!</definedName>
    <definedName name="Cost_for_10_Hp_Hr." localSheetId="1">[1]SOR!#REF!</definedName>
    <definedName name="Cost_for_10_Hp_Hr.">[1]SOR!#REF!</definedName>
    <definedName name="Cost_of_water_including_filling_the_tanker" localSheetId="1">[1]SOR!#REF!</definedName>
    <definedName name="Cost_of_water_including_filling_the_tanker">[1]SOR!#REF!</definedName>
    <definedName name="Cover_blocks" localSheetId="1">[1]SOR!#REF!</definedName>
    <definedName name="Cover_blocks">[1]SOR!#REF!</definedName>
    <definedName name="D" hidden="1">'[2]NOT FULL RESTRAINT'!$S$9</definedName>
    <definedName name="d._Staging_to_keep_deflactometer___hire_charges_of_deflectometer" localSheetId="1">[1]SOR!#REF!</definedName>
    <definedName name="d._Staging_to_keep_deflactometer___hire_charges_of_deflectometer">[1]SOR!#REF!</definedName>
    <definedName name="Data_Sheet1" localSheetId="1">#REF!</definedName>
    <definedName name="Data_Sheet1">#REF!</definedName>
    <definedName name="Data_Sheet2" localSheetId="1">#REF!</definedName>
    <definedName name="Data_Sheet2">#REF!</definedName>
    <definedName name="Data_Sheet3" localSheetId="1">#REF!</definedName>
    <definedName name="Data_Sheet3">#REF!</definedName>
    <definedName name="Data_Sheet4" localSheetId="1">#REF!</definedName>
    <definedName name="Data_Sheet4">#REF!</definedName>
    <definedName name="dead.factor" hidden="1">'[2]NOT FULL RESTRAINT'!$D$12</definedName>
    <definedName name="DHTML" localSheetId="1" hidden="1">{"'Sheet1'!$A$4386:$N$4591"}</definedName>
    <definedName name="DHTML" hidden="1">{"'Sheet1'!$A$4386:$N$4591"}</definedName>
    <definedName name="DIST">#REF!:INDEX(#REF!,COUNTA(#REF!))</definedName>
    <definedName name="E" hidden="1">'[2]NOT FULL RESTRAINT'!$G$12</definedName>
    <definedName name="EL">#REF!:INDEX(#REF!,COUNTA(#REF!))</definedName>
    <definedName name="EL_BOQ">#REF!:INDEX(#REF!,COUNTA(#REF!))</definedName>
    <definedName name="fd">#REF!</definedName>
    <definedName name="FLOOR_LST">[3]DATA!$C$30:$C$40</definedName>
    <definedName name="Header_Left" localSheetId="1">#REF!</definedName>
    <definedName name="Header_Left">#REF!</definedName>
    <definedName name="HTML_CodePage" hidden="1">1252</definedName>
    <definedName name="HTML_Control" localSheetId="1" hidden="1">{"'Sheet1'!$A$4386:$N$4591"}</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I" hidden="1">'[2]NOT FULL RESTRAINT'!$G$13</definedName>
    <definedName name="jj" localSheetId="1">[4]SOR!#REF!</definedName>
    <definedName name="jj">[4]SOR!#REF!</definedName>
    <definedName name="L" hidden="1">'[2]NOT FULL RESTRAINT'!$D$9</definedName>
    <definedName name="LAP_ARRY">[3]DATA!$H$3:$K$11</definedName>
    <definedName name="live.deflection" hidden="1">'[2]NOT FULL RESTRAINT'!$AD$33:$CL$33</definedName>
    <definedName name="live.factor" hidden="1">'[2]NOT FULL RESTRAINT'!$D$13</definedName>
    <definedName name="MIX_ARRY">[3]DATA!$H$3:$K$3</definedName>
    <definedName name="moments" hidden="1">'[2]NOT FULL RESTRAINT'!$AD$14:$CL$14</definedName>
    <definedName name="pc" hidden="1">'[2]BEARING &amp; BUCKLING'!$M$40</definedName>
    <definedName name="pfc.table" hidden="1">[2]PFC!$A$7:$Z$22</definedName>
    <definedName name="_xlnm.Print_Area" localSheetId="4">'Abstract Civil &amp; Dismantling'!$A$1:$E$247</definedName>
    <definedName name="_xlnm.Print_Area" localSheetId="1">'Summary-2'!$A$1:$G$37</definedName>
    <definedName name="_xlnm.Print_Area">#REF!</definedName>
    <definedName name="PRINT_AREA_MI" localSheetId="1">#REF!</definedName>
    <definedName name="PRINT_AREA_MI">#REF!</definedName>
    <definedName name="_xlnm.Print_Titles" localSheetId="4">'Abstract Civil &amp; Dismantling'!$3:$5</definedName>
    <definedName name="_xlnm.Print_Titles" localSheetId="1">'Summary-2'!$4:$4</definedName>
    <definedName name="_xlnm.Print_Titles">#REF!</definedName>
    <definedName name="PRINT_TITLES_MI" localSheetId="1">#REF!</definedName>
    <definedName name="PRINT_TITLES_MI">#REF!</definedName>
    <definedName name="Pv" hidden="1">'[2]NOT FULL RESTRAINT'!$H$36</definedName>
    <definedName name="py" hidden="1">'[2]NOT FULL RESTRAINT'!$D$33</definedName>
    <definedName name="pyw" hidden="1">'[2]BEARING &amp; BUCKLING'!$E$18</definedName>
    <definedName name="range1" hidden="1">#REF!</definedName>
    <definedName name="range2" hidden="1">[2]UC!$B$7:$B$37</definedName>
    <definedName name="range3" hidden="1">[2]RSJ!$B$8:$B$16</definedName>
    <definedName name="range4" hidden="1">[2]PFC!$B$7:$B$22</definedName>
    <definedName name="rangeeeeeeeeeeeeeee" hidden="1">#REF!</definedName>
    <definedName name="RATE" localSheetId="1">'[5]Analysis-Pav'!#REF!</definedName>
    <definedName name="RATE">'[5]Analysis-Pav'!#REF!</definedName>
    <definedName name="ravi" localSheetId="1">[6]SOR!#REF!</definedName>
    <definedName name="ravi">[6]SOR!#REF!</definedName>
    <definedName name="rsj.table" hidden="1">[2]RSJ!$A$8:$Y$16</definedName>
    <definedName name="RTT">#REF!</definedName>
    <definedName name="SAN" localSheetId="1" hidden="1">{"'Sheet1'!$A$4386:$N$4591"}</definedName>
    <definedName name="SAN" hidden="1">{"'Sheet1'!$A$4386:$N$4591"}</definedName>
    <definedName name="Say_Kg." localSheetId="1">#REF!</definedName>
    <definedName name="Say_Kg.">#REF!</definedName>
    <definedName name="sGRH" localSheetId="1" hidden="1">{"'Sheet1'!$A$4386:$N$4591"}</definedName>
    <definedName name="sGRH" hidden="1">{"'Sheet1'!$A$4386:$N$4591"}</definedName>
    <definedName name="shear" hidden="1">'[2]NOT FULL RESTRAINT'!$AD$24:$CL$24</definedName>
    <definedName name="staging" localSheetId="1">[6]SOR!#REF!</definedName>
    <definedName name="staging">[6]SOR!#REF!</definedName>
    <definedName name="Summary">#REF!</definedName>
    <definedName name="Sv" hidden="1">'[2]NOT FULL RESTRAINT'!$P$40</definedName>
    <definedName name="Sx" hidden="1">'[2]NOT FULL RESTRAINT'!$S$17</definedName>
    <definedName name="t" hidden="1">'[2]BEARING &amp; BUCKLING'!$S$11</definedName>
    <definedName name="table15" hidden="1">[2]Factors!$C$22:$M$53</definedName>
    <definedName name="table16" hidden="1">[2]Factors!$P$22:$Z$53</definedName>
    <definedName name="TaxTV">10%</definedName>
    <definedName name="TaxXL">5%</definedName>
    <definedName name="TOTAL" localSheetId="1">'[5]Analysis-Pav'!#REF!</definedName>
    <definedName name="TOTAL">'[5]Analysis-Pav'!#REF!</definedName>
    <definedName name="total.deflection" hidden="1">'[2]NOT FULL RESTRAINT'!$AD$43:$CL$43</definedName>
    <definedName name="werewr" localSheetId="1" hidden="1">{#N/A,#N/A,FALSE,"Memorandum";#N/A,#N/A,FALSE,"Acct. of Work"}</definedName>
    <definedName name="werewr" hidden="1">{#N/A,#N/A,FALSE,"Memorandum";#N/A,#N/A,FALSE,"Acct. of Work"}</definedName>
    <definedName name="wrn.R.A.Bill." localSheetId="1" hidden="1">{#N/A,#N/A,FALSE,"Memorandum";#N/A,#N/A,FALSE,"Acct. of Work"}</definedName>
    <definedName name="wrn.R.A.Bill." hidden="1">{#N/A,#N/A,FALSE,"Memorandum";#N/A,#N/A,FALSE,"Acct. of Work"}</definedName>
    <definedName name="x" hidden="1">#REF!</definedName>
    <definedName name="xx" localSheetId="1">'[5]Analysis-Pav'!#REF!</definedName>
    <definedName name="xx">'[5]Analysis-Pav'!#REF!</definedName>
    <definedName name="Zx" hidden="1">'[2]NOT FULL RESTRAINT'!$S$16</definedName>
    <definedName name="管理施設費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4" l="1"/>
  <c r="L52" i="2" l="1"/>
  <c r="M52" i="2" s="1"/>
  <c r="L198" i="2" l="1"/>
  <c r="L190" i="2"/>
  <c r="M190" i="2" s="1"/>
  <c r="M192" i="2" s="1"/>
  <c r="M53" i="2"/>
  <c r="H121" i="18" l="1"/>
  <c r="I121" i="18" s="1"/>
  <c r="I115" i="18" l="1"/>
  <c r="I120" i="18"/>
  <c r="I123" i="18"/>
  <c r="I125" i="18"/>
  <c r="I127" i="18"/>
  <c r="I110" i="18"/>
  <c r="H129" i="18"/>
  <c r="I129" i="18" s="1"/>
  <c r="H127" i="18"/>
  <c r="H125" i="18"/>
  <c r="H123" i="18"/>
  <c r="H115" i="18"/>
  <c r="H114" i="18"/>
  <c r="I114" i="18" s="1"/>
  <c r="H113" i="18"/>
  <c r="I113" i="18" s="1"/>
  <c r="H112" i="18"/>
  <c r="I112" i="18" s="1"/>
  <c r="H111" i="18"/>
  <c r="I111" i="18" s="1"/>
  <c r="H110" i="18"/>
  <c r="L40" i="23"/>
  <c r="L37" i="23"/>
  <c r="L33" i="23"/>
  <c r="L29" i="23"/>
  <c r="L26" i="23"/>
  <c r="E22" i="23"/>
  <c r="J22" i="23" s="1"/>
  <c r="L22" i="23" s="1"/>
  <c r="E21" i="23"/>
  <c r="J21" i="23" s="1"/>
  <c r="L21" i="23" s="1"/>
  <c r="E20" i="23"/>
  <c r="J20" i="23" s="1"/>
  <c r="L20" i="23" s="1"/>
  <c r="E19" i="23"/>
  <c r="J19" i="23" s="1"/>
  <c r="L19" i="23" s="1"/>
  <c r="E18" i="23"/>
  <c r="J18" i="23" s="1"/>
  <c r="L18" i="23" s="1"/>
  <c r="E17" i="23"/>
  <c r="J17" i="23" s="1"/>
  <c r="L17" i="23" s="1"/>
  <c r="G111" i="18"/>
  <c r="G112" i="18"/>
  <c r="G113" i="18"/>
  <c r="G114" i="18"/>
  <c r="G115" i="18"/>
  <c r="G116" i="18"/>
  <c r="G117" i="18"/>
  <c r="G120" i="18"/>
  <c r="G121" i="18"/>
  <c r="G123" i="18"/>
  <c r="G125" i="18"/>
  <c r="G127" i="18"/>
  <c r="G129" i="18"/>
  <c r="G110" i="18"/>
  <c r="G130" i="18" s="1"/>
  <c r="J90" i="14"/>
  <c r="K90" i="14" s="1"/>
  <c r="J89" i="14"/>
  <c r="K89" i="14" s="1"/>
  <c r="J88" i="14"/>
  <c r="K88" i="14" s="1"/>
  <c r="J95" i="14"/>
  <c r="K95" i="14" s="1"/>
  <c r="J94" i="14"/>
  <c r="K94" i="14" s="1"/>
  <c r="J93" i="14"/>
  <c r="K93" i="14" s="1"/>
  <c r="J84" i="14"/>
  <c r="K84" i="14" s="1"/>
  <c r="J83" i="14"/>
  <c r="K83" i="14" s="1"/>
  <c r="J82" i="14"/>
  <c r="K82" i="14" s="1"/>
  <c r="G40" i="22"/>
  <c r="G39" i="22"/>
  <c r="G38" i="22"/>
  <c r="G43" i="22" s="1"/>
  <c r="G20" i="22"/>
  <c r="G19" i="22"/>
  <c r="G18" i="22"/>
  <c r="G16" i="22"/>
  <c r="G15" i="22"/>
  <c r="G14" i="22"/>
  <c r="C24" i="5"/>
  <c r="D19" i="4" s="1"/>
  <c r="E19" i="4" s="1"/>
  <c r="H27" i="20"/>
  <c r="I27" i="20" s="1"/>
  <c r="H22" i="20"/>
  <c r="I22" i="20" s="1"/>
  <c r="I29" i="20" s="1"/>
  <c r="D8" i="5" s="1"/>
  <c r="D8" i="4" l="1"/>
  <c r="H8" i="5"/>
  <c r="I8" i="5" s="1"/>
  <c r="K96" i="14"/>
  <c r="K171" i="14" s="1"/>
  <c r="E9" i="5" s="1"/>
  <c r="I130" i="18"/>
  <c r="F10" i="5" s="1"/>
  <c r="N19" i="4"/>
  <c r="E25" i="4"/>
  <c r="L43" i="23"/>
  <c r="G23" i="22"/>
  <c r="H70" i="18"/>
  <c r="I70" i="18" s="1"/>
  <c r="I57" i="18"/>
  <c r="H94" i="18"/>
  <c r="I94" i="18" s="1"/>
  <c r="H92" i="18"/>
  <c r="I92" i="18" s="1"/>
  <c r="H90" i="18"/>
  <c r="I90" i="18" s="1"/>
  <c r="H88" i="18"/>
  <c r="I88" i="18" s="1"/>
  <c r="H86" i="18"/>
  <c r="I86" i="18" s="1"/>
  <c r="H84" i="18"/>
  <c r="I84" i="18" s="1"/>
  <c r="H82" i="18"/>
  <c r="I82" i="18" s="1"/>
  <c r="H80" i="18"/>
  <c r="I80" i="18" s="1"/>
  <c r="H60" i="18"/>
  <c r="I60" i="18" s="1"/>
  <c r="H58" i="18"/>
  <c r="I58" i="18" s="1"/>
  <c r="H56" i="18"/>
  <c r="I56" i="18" s="1"/>
  <c r="H54" i="18"/>
  <c r="I54" i="18" s="1"/>
  <c r="H52" i="18"/>
  <c r="I52" i="18" s="1"/>
  <c r="H50" i="18"/>
  <c r="I50" i="18" s="1"/>
  <c r="H48" i="18"/>
  <c r="I48" i="18" s="1"/>
  <c r="H46" i="18"/>
  <c r="I46" i="18" s="1"/>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G53" i="18"/>
  <c r="G54" i="18"/>
  <c r="G55" i="18"/>
  <c r="G56" i="18"/>
  <c r="G57" i="18"/>
  <c r="G58" i="18"/>
  <c r="G59" i="18"/>
  <c r="G60" i="18"/>
  <c r="G61" i="18"/>
  <c r="G62" i="18"/>
  <c r="G63" i="18"/>
  <c r="G64" i="18"/>
  <c r="G65" i="18"/>
  <c r="G66" i="18"/>
  <c r="G67" i="18"/>
  <c r="G68" i="18"/>
  <c r="G69" i="18"/>
  <c r="G70" i="18"/>
  <c r="G71" i="18"/>
  <c r="G72" i="18"/>
  <c r="G73" i="18"/>
  <c r="G74" i="18"/>
  <c r="G75" i="18"/>
  <c r="G76" i="18"/>
  <c r="G77" i="18"/>
  <c r="G78" i="18"/>
  <c r="G79" i="18"/>
  <c r="G80" i="18"/>
  <c r="G81" i="18"/>
  <c r="G82" i="18"/>
  <c r="G84" i="18"/>
  <c r="G86" i="18"/>
  <c r="G88" i="18"/>
  <c r="G90" i="18"/>
  <c r="G92" i="18"/>
  <c r="G94" i="18"/>
  <c r="G8" i="18"/>
  <c r="D9" i="4" l="1"/>
  <c r="D10" i="4"/>
  <c r="G95" i="18"/>
  <c r="I95" i="18"/>
  <c r="G10" i="5" s="1"/>
  <c r="H10" i="5" s="1"/>
  <c r="I10" i="5" s="1"/>
  <c r="I68" i="17"/>
  <c r="I74" i="17"/>
  <c r="I77" i="17"/>
  <c r="I23" i="17"/>
  <c r="I25" i="17"/>
  <c r="I26" i="17"/>
  <c r="I43" i="17"/>
  <c r="I51" i="17"/>
  <c r="H77" i="17"/>
  <c r="H74" i="17"/>
  <c r="H68" i="17"/>
  <c r="H67" i="17"/>
  <c r="I67" i="17" s="1"/>
  <c r="I81" i="17" s="1"/>
  <c r="H52" i="17"/>
  <c r="I52" i="17" s="1"/>
  <c r="H51" i="17"/>
  <c r="H43" i="17"/>
  <c r="H29" i="17"/>
  <c r="I29" i="17" s="1"/>
  <c r="H28" i="17"/>
  <c r="I28" i="17" s="1"/>
  <c r="H27" i="17"/>
  <c r="I27" i="17" s="1"/>
  <c r="H26" i="17"/>
  <c r="H25" i="17"/>
  <c r="H23" i="17"/>
  <c r="H17" i="17"/>
  <c r="I17" i="17" s="1"/>
  <c r="H14" i="17"/>
  <c r="I14" i="17" s="1"/>
  <c r="H13" i="17"/>
  <c r="I13" i="17" s="1"/>
  <c r="G74" i="16"/>
  <c r="G71" i="16"/>
  <c r="G65" i="16"/>
  <c r="G64" i="16"/>
  <c r="G49" i="16"/>
  <c r="G48" i="16"/>
  <c r="G40" i="16"/>
  <c r="G26" i="16"/>
  <c r="G25" i="16"/>
  <c r="G24" i="16"/>
  <c r="G23" i="16"/>
  <c r="G22" i="16"/>
  <c r="G20" i="16"/>
  <c r="G14" i="16"/>
  <c r="G13" i="16"/>
  <c r="G12" i="16"/>
  <c r="G75" i="16" s="1"/>
  <c r="I57" i="17" l="1"/>
  <c r="I83" i="17" s="1"/>
  <c r="G11" i="5" s="1"/>
  <c r="H11" i="5" s="1"/>
  <c r="I11" i="5" s="1"/>
  <c r="H29" i="14"/>
  <c r="I29" i="14" s="1"/>
  <c r="H150" i="14"/>
  <c r="I150" i="14" s="1"/>
  <c r="I80" i="14"/>
  <c r="I30" i="14"/>
  <c r="I36" i="14"/>
  <c r="I37" i="14"/>
  <c r="I43" i="14"/>
  <c r="I44" i="14"/>
  <c r="I45" i="14"/>
  <c r="I50" i="14"/>
  <c r="I51" i="14"/>
  <c r="I53" i="14"/>
  <c r="I54" i="14"/>
  <c r="I55" i="14"/>
  <c r="I56" i="14"/>
  <c r="I12" i="14"/>
  <c r="H168" i="14"/>
  <c r="I168" i="14" s="1"/>
  <c r="H167" i="14"/>
  <c r="I167" i="14" s="1"/>
  <c r="H166" i="14"/>
  <c r="I166" i="14" s="1"/>
  <c r="H162" i="14"/>
  <c r="I162" i="14" s="1"/>
  <c r="H161" i="14"/>
  <c r="I161" i="14" s="1"/>
  <c r="H160" i="14"/>
  <c r="I160" i="14" s="1"/>
  <c r="H159" i="14"/>
  <c r="I159" i="14" s="1"/>
  <c r="H158" i="14"/>
  <c r="I158" i="14" s="1"/>
  <c r="H157" i="14"/>
  <c r="I157" i="14" s="1"/>
  <c r="H155" i="14"/>
  <c r="I155" i="14" s="1"/>
  <c r="H154" i="14"/>
  <c r="I154" i="14" s="1"/>
  <c r="H153" i="14"/>
  <c r="I153" i="14" s="1"/>
  <c r="H149" i="14"/>
  <c r="I149" i="14" s="1"/>
  <c r="H148" i="14"/>
  <c r="I148" i="14" s="1"/>
  <c r="H147" i="14"/>
  <c r="I147" i="14" s="1"/>
  <c r="H146" i="14"/>
  <c r="I146" i="14" s="1"/>
  <c r="H145" i="14"/>
  <c r="I145" i="14" s="1"/>
  <c r="H138" i="14"/>
  <c r="I138" i="14" s="1"/>
  <c r="H136" i="14"/>
  <c r="I136" i="14" s="1"/>
  <c r="H134" i="14"/>
  <c r="I134" i="14" s="1"/>
  <c r="H133" i="14"/>
  <c r="I133" i="14" s="1"/>
  <c r="H132" i="14"/>
  <c r="I132" i="14" s="1"/>
  <c r="H130" i="14"/>
  <c r="I130" i="14" s="1"/>
  <c r="H128" i="14"/>
  <c r="I128" i="14" s="1"/>
  <c r="H106" i="14"/>
  <c r="I106" i="14" s="1"/>
  <c r="H105" i="14"/>
  <c r="I105" i="14" s="1"/>
  <c r="H103" i="14"/>
  <c r="I103" i="14" s="1"/>
  <c r="H102" i="14"/>
  <c r="I102" i="14" s="1"/>
  <c r="H101" i="14"/>
  <c r="I101" i="14" s="1"/>
  <c r="H100" i="14"/>
  <c r="I100" i="14" s="1"/>
  <c r="H80" i="14"/>
  <c r="H78" i="14"/>
  <c r="I78" i="14" s="1"/>
  <c r="H75" i="14"/>
  <c r="I75" i="14" s="1"/>
  <c r="H71" i="14"/>
  <c r="I71" i="14" s="1"/>
  <c r="H69" i="14"/>
  <c r="I69" i="14" s="1"/>
  <c r="H67" i="14"/>
  <c r="I67" i="14" s="1"/>
  <c r="H58" i="14"/>
  <c r="I58" i="14" s="1"/>
  <c r="H57" i="14"/>
  <c r="I57" i="14" s="1"/>
  <c r="H52" i="14"/>
  <c r="I52" i="14" s="1"/>
  <c r="H49" i="14"/>
  <c r="I49" i="14" s="1"/>
  <c r="H48" i="14"/>
  <c r="I48" i="14" s="1"/>
  <c r="H47" i="14"/>
  <c r="I47" i="14" s="1"/>
  <c r="H46" i="14"/>
  <c r="I46" i="14" s="1"/>
  <c r="H42" i="14"/>
  <c r="I42" i="14" s="1"/>
  <c r="H41" i="14"/>
  <c r="I41" i="14" s="1"/>
  <c r="H40" i="14"/>
  <c r="I40" i="14" s="1"/>
  <c r="H39" i="14"/>
  <c r="I39" i="14" s="1"/>
  <c r="H38" i="14"/>
  <c r="I38" i="14" s="1"/>
  <c r="H35" i="14"/>
  <c r="I35" i="14" s="1"/>
  <c r="H33" i="14"/>
  <c r="I33" i="14" s="1"/>
  <c r="H34" i="14"/>
  <c r="I34" i="14" s="1"/>
  <c r="H32" i="14"/>
  <c r="I32" i="14" s="1"/>
  <c r="H31" i="14"/>
  <c r="I31" i="14" s="1"/>
  <c r="H28" i="14"/>
  <c r="I28" i="14" s="1"/>
  <c r="H27" i="14"/>
  <c r="I27" i="14" s="1"/>
  <c r="H26" i="14"/>
  <c r="I26" i="14" s="1"/>
  <c r="H25" i="14"/>
  <c r="I25" i="14" s="1"/>
  <c r="H24" i="14"/>
  <c r="I24" i="14" s="1"/>
  <c r="H23" i="14"/>
  <c r="I23" i="14" s="1"/>
  <c r="H22" i="14"/>
  <c r="I22" i="14" s="1"/>
  <c r="H21" i="14"/>
  <c r="I21" i="14" s="1"/>
  <c r="H20" i="14"/>
  <c r="I20" i="14" s="1"/>
  <c r="H19" i="14"/>
  <c r="I19" i="14" s="1"/>
  <c r="H18" i="14"/>
  <c r="I18" i="14" s="1"/>
  <c r="H17" i="14"/>
  <c r="I17" i="14" s="1"/>
  <c r="H16" i="14"/>
  <c r="I16" i="14" s="1"/>
  <c r="H15" i="14"/>
  <c r="I15" i="14" s="1"/>
  <c r="H14" i="14"/>
  <c r="I14" i="14" s="1"/>
  <c r="H13" i="14"/>
  <c r="I13" i="14" s="1"/>
  <c r="H12" i="14"/>
  <c r="G69" i="14"/>
  <c r="I169" i="14" l="1"/>
  <c r="I139" i="14"/>
  <c r="I163" i="14"/>
  <c r="I96" i="14"/>
  <c r="I61" i="14"/>
  <c r="I171" i="14" l="1"/>
  <c r="G9" i="5" s="1"/>
  <c r="H9" i="5" s="1"/>
  <c r="I9" i="5" s="1"/>
  <c r="I11" i="12"/>
  <c r="I13" i="12"/>
  <c r="I10" i="12"/>
  <c r="H22" i="12"/>
  <c r="I22" i="12" s="1"/>
  <c r="H17" i="12"/>
  <c r="I17" i="12" s="1"/>
  <c r="H15" i="12"/>
  <c r="I15" i="12" s="1"/>
  <c r="H13" i="12"/>
  <c r="H11" i="12"/>
  <c r="H10" i="12"/>
  <c r="I22" i="13"/>
  <c r="I18" i="13"/>
  <c r="I17" i="13"/>
  <c r="I16" i="13"/>
  <c r="I15" i="13"/>
  <c r="I14" i="13"/>
  <c r="I13" i="13"/>
  <c r="I24" i="13" s="1"/>
  <c r="G11" i="12"/>
  <c r="G33" i="12" s="1"/>
  <c r="G12" i="12"/>
  <c r="G13" i="12"/>
  <c r="G14" i="12"/>
  <c r="G15" i="12"/>
  <c r="G16" i="12"/>
  <c r="G17" i="12"/>
  <c r="G18" i="12"/>
  <c r="G19" i="12"/>
  <c r="G20" i="12"/>
  <c r="G21" i="12"/>
  <c r="G22" i="12"/>
  <c r="G23" i="12"/>
  <c r="G24" i="12"/>
  <c r="G25" i="12"/>
  <c r="G26" i="12"/>
  <c r="G27" i="12"/>
  <c r="G28" i="12"/>
  <c r="G29" i="12"/>
  <c r="G30" i="12"/>
  <c r="G31" i="12"/>
  <c r="G32" i="12"/>
  <c r="G10" i="12"/>
  <c r="I33" i="12" l="1"/>
  <c r="G13" i="5" s="1"/>
  <c r="H13" i="5" s="1"/>
  <c r="I13" i="5" s="1"/>
  <c r="I11" i="10"/>
  <c r="I12" i="10"/>
  <c r="I13" i="10"/>
  <c r="I14" i="10"/>
  <c r="I17" i="10"/>
  <c r="I18" i="10"/>
  <c r="I23" i="10"/>
  <c r="I9" i="10"/>
  <c r="H26" i="10"/>
  <c r="I26" i="10" s="1"/>
  <c r="H25" i="10"/>
  <c r="I25" i="10" s="1"/>
  <c r="H24" i="10"/>
  <c r="I24" i="10" s="1"/>
  <c r="G26" i="10"/>
  <c r="G25" i="10"/>
  <c r="G24" i="10"/>
  <c r="H23" i="10"/>
  <c r="H22" i="10"/>
  <c r="I22" i="10" s="1"/>
  <c r="H21" i="10"/>
  <c r="I21" i="10" s="1"/>
  <c r="H20" i="10"/>
  <c r="I20" i="10" s="1"/>
  <c r="H19" i="10"/>
  <c r="I19" i="10" s="1"/>
  <c r="H18" i="10"/>
  <c r="H17" i="10"/>
  <c r="H16" i="10"/>
  <c r="I16" i="10" s="1"/>
  <c r="H15" i="10"/>
  <c r="I15" i="10" s="1"/>
  <c r="H14" i="10"/>
  <c r="H13" i="10"/>
  <c r="H12" i="10"/>
  <c r="H11" i="10"/>
  <c r="H10" i="10"/>
  <c r="I10" i="10" s="1"/>
  <c r="H9" i="10"/>
  <c r="G28" i="11"/>
  <c r="G27" i="11"/>
  <c r="G26" i="11"/>
  <c r="G25" i="11"/>
  <c r="G24" i="11"/>
  <c r="G23" i="11"/>
  <c r="G22" i="11"/>
  <c r="G21" i="11"/>
  <c r="G18" i="11"/>
  <c r="G17" i="11"/>
  <c r="G16" i="11"/>
  <c r="G15" i="11"/>
  <c r="G14" i="11"/>
  <c r="G13" i="11"/>
  <c r="G12" i="11"/>
  <c r="G11" i="11"/>
  <c r="G10" i="11"/>
  <c r="G9" i="11"/>
  <c r="G8" i="11"/>
  <c r="I27" i="10" l="1"/>
  <c r="G12" i="5" s="1"/>
  <c r="H12" i="5" s="1"/>
  <c r="I12" i="5" s="1"/>
  <c r="G23" i="10"/>
  <c r="G22" i="10"/>
  <c r="G21" i="10"/>
  <c r="G20" i="10"/>
  <c r="G19" i="10"/>
  <c r="G18" i="10"/>
  <c r="G17" i="10"/>
  <c r="G16" i="10"/>
  <c r="G15" i="10"/>
  <c r="G14" i="10"/>
  <c r="G13" i="10"/>
  <c r="G12" i="10"/>
  <c r="G11" i="10"/>
  <c r="G10" i="10"/>
  <c r="G9" i="10" l="1"/>
  <c r="G8" i="10"/>
  <c r="G7" i="10"/>
  <c r="N200" i="2"/>
  <c r="O200" i="2" s="1"/>
  <c r="O201" i="2" s="1"/>
  <c r="M200" i="2"/>
  <c r="O232" i="2"/>
  <c r="N232" i="2"/>
  <c r="N231" i="2"/>
  <c r="O231" i="2" s="1"/>
  <c r="N221" i="2"/>
  <c r="N220" i="2"/>
  <c r="O220" i="2" s="1"/>
  <c r="O221" i="2"/>
  <c r="N144" i="2"/>
  <c r="O144" i="2" s="1"/>
  <c r="N127" i="2"/>
  <c r="O127" i="2" s="1"/>
  <c r="N86" i="2"/>
  <c r="O86" i="2" s="1"/>
  <c r="M188" i="8"/>
  <c r="J187" i="8"/>
  <c r="J186" i="8"/>
  <c r="J185" i="8"/>
  <c r="J184" i="8"/>
  <c r="J183" i="8"/>
  <c r="J181" i="8"/>
  <c r="J180" i="8"/>
  <c r="J179" i="8"/>
  <c r="J178" i="8"/>
  <c r="J177" i="8"/>
  <c r="J175" i="8"/>
  <c r="J174" i="8"/>
  <c r="J173" i="8"/>
  <c r="M164" i="8"/>
  <c r="J163" i="8"/>
  <c r="J162" i="8"/>
  <c r="J161" i="8"/>
  <c r="J160" i="8"/>
  <c r="J159" i="8"/>
  <c r="J158" i="8"/>
  <c r="J157" i="8"/>
  <c r="M153" i="8"/>
  <c r="M152" i="8"/>
  <c r="N151" i="8"/>
  <c r="M151" i="8"/>
  <c r="N150" i="8"/>
  <c r="N149" i="8"/>
  <c r="M149" i="8"/>
  <c r="N148" i="8"/>
  <c r="M148" i="8"/>
  <c r="J146" i="8"/>
  <c r="J145" i="8"/>
  <c r="J144" i="8"/>
  <c r="J143" i="8"/>
  <c r="J141" i="8"/>
  <c r="N141" i="8" s="1"/>
  <c r="M141" i="8" s="1"/>
  <c r="N138" i="8"/>
  <c r="N139" i="2" s="1"/>
  <c r="O139" i="2" s="1"/>
  <c r="M138" i="8"/>
  <c r="N136" i="8"/>
  <c r="N134" i="2" s="1"/>
  <c r="O134" i="2" s="1"/>
  <c r="M136" i="8"/>
  <c r="N134" i="8"/>
  <c r="N132" i="2" s="1"/>
  <c r="O132" i="2" s="1"/>
  <c r="M134" i="8"/>
  <c r="N133" i="8"/>
  <c r="M133" i="8" s="1"/>
  <c r="N131" i="8"/>
  <c r="M131" i="8" s="1"/>
  <c r="N129" i="8"/>
  <c r="M129" i="8" s="1"/>
  <c r="N127" i="8"/>
  <c r="N125" i="2" s="1"/>
  <c r="O125" i="2" s="1"/>
  <c r="M127" i="8"/>
  <c r="N126" i="8"/>
  <c r="N124" i="2" s="1"/>
  <c r="O124" i="2" s="1"/>
  <c r="M126" i="8"/>
  <c r="N125" i="8"/>
  <c r="N123" i="2" s="1"/>
  <c r="O123" i="2" s="1"/>
  <c r="M125" i="8"/>
  <c r="N123" i="8"/>
  <c r="M123" i="8" s="1"/>
  <c r="N122" i="8"/>
  <c r="M122" i="8" s="1"/>
  <c r="J117" i="8"/>
  <c r="J116" i="8"/>
  <c r="J115" i="8"/>
  <c r="J114" i="8"/>
  <c r="J113" i="8"/>
  <c r="J112" i="8"/>
  <c r="J111" i="8"/>
  <c r="J109" i="8"/>
  <c r="J108" i="8"/>
  <c r="J107" i="8"/>
  <c r="J106" i="8"/>
  <c r="J105" i="8"/>
  <c r="J104" i="8"/>
  <c r="J103" i="8"/>
  <c r="J102" i="8"/>
  <c r="J101" i="8"/>
  <c r="J100" i="8"/>
  <c r="J99" i="8"/>
  <c r="J98" i="8"/>
  <c r="J97" i="8"/>
  <c r="J96" i="8"/>
  <c r="J95" i="8"/>
  <c r="J94" i="8"/>
  <c r="J93" i="8"/>
  <c r="J92" i="8"/>
  <c r="J90" i="8"/>
  <c r="J89" i="8"/>
  <c r="J88" i="8"/>
  <c r="J87" i="8"/>
  <c r="J85" i="8"/>
  <c r="J84" i="8"/>
  <c r="J83" i="8"/>
  <c r="J82" i="8"/>
  <c r="J81" i="8"/>
  <c r="M77" i="8"/>
  <c r="M76" i="8"/>
  <c r="M75" i="8"/>
  <c r="M68" i="8"/>
  <c r="J65" i="8"/>
  <c r="J64" i="8"/>
  <c r="J66" i="8" s="1"/>
  <c r="N66" i="8" s="1"/>
  <c r="M66" i="8" s="1"/>
  <c r="N62" i="8"/>
  <c r="N92" i="2" s="1"/>
  <c r="O92" i="2" s="1"/>
  <c r="M62" i="8"/>
  <c r="J60" i="8"/>
  <c r="J59" i="8"/>
  <c r="J61" i="8" s="1"/>
  <c r="N61" i="8" s="1"/>
  <c r="M61" i="8" s="1"/>
  <c r="J55" i="8"/>
  <c r="J54" i="8"/>
  <c r="J53" i="8"/>
  <c r="J52" i="8"/>
  <c r="J51" i="8"/>
  <c r="J50" i="8"/>
  <c r="J49" i="8"/>
  <c r="J46" i="8"/>
  <c r="M46" i="8" s="1"/>
  <c r="F43" i="8"/>
  <c r="J43" i="8" s="1"/>
  <c r="J42" i="8"/>
  <c r="J41" i="8"/>
  <c r="J40" i="8"/>
  <c r="F38" i="8"/>
  <c r="J38" i="8" s="1"/>
  <c r="J37" i="8"/>
  <c r="J36" i="8"/>
  <c r="J35" i="8"/>
  <c r="J34" i="8"/>
  <c r="M31" i="8"/>
  <c r="M29" i="8"/>
  <c r="J25" i="8"/>
  <c r="J24" i="8"/>
  <c r="J27" i="8" s="1"/>
  <c r="M27" i="8" s="1"/>
  <c r="J18" i="8"/>
  <c r="J17" i="8"/>
  <c r="J20" i="8" s="1"/>
  <c r="M20" i="8" s="1"/>
  <c r="J15" i="8"/>
  <c r="M15" i="8" s="1"/>
  <c r="M87" i="2"/>
  <c r="K74" i="2"/>
  <c r="L40" i="2"/>
  <c r="M40" i="2" s="1"/>
  <c r="L36" i="2"/>
  <c r="M36" i="2" s="1"/>
  <c r="L35" i="2"/>
  <c r="M35" i="2" s="1"/>
  <c r="J163" i="7"/>
  <c r="J162" i="7"/>
  <c r="J161" i="7"/>
  <c r="J160" i="7"/>
  <c r="J159" i="7"/>
  <c r="J158" i="7"/>
  <c r="J157" i="7"/>
  <c r="J156" i="7"/>
  <c r="J155" i="7"/>
  <c r="J154" i="7"/>
  <c r="J153" i="7"/>
  <c r="J152" i="7"/>
  <c r="J151" i="7"/>
  <c r="E150" i="7"/>
  <c r="J150" i="7" s="1"/>
  <c r="J149" i="7"/>
  <c r="J148" i="7"/>
  <c r="J147" i="7"/>
  <c r="E146" i="7"/>
  <c r="J146" i="7" s="1"/>
  <c r="J145" i="7"/>
  <c r="J144" i="7"/>
  <c r="G143" i="7"/>
  <c r="E143" i="7"/>
  <c r="J142" i="7"/>
  <c r="E141" i="7"/>
  <c r="J141" i="7" s="1"/>
  <c r="J140" i="7"/>
  <c r="J139" i="7"/>
  <c r="J138" i="7"/>
  <c r="J137" i="7"/>
  <c r="J136" i="7"/>
  <c r="E135" i="7"/>
  <c r="J135" i="7" s="1"/>
  <c r="J134" i="7"/>
  <c r="J133" i="7"/>
  <c r="J132" i="7"/>
  <c r="J131" i="7"/>
  <c r="J130" i="7"/>
  <c r="J129" i="7"/>
  <c r="E128" i="7"/>
  <c r="J128" i="7" s="1"/>
  <c r="J127" i="7"/>
  <c r="J126" i="7"/>
  <c r="J125" i="7"/>
  <c r="J124" i="7"/>
  <c r="J123" i="7"/>
  <c r="J122" i="7"/>
  <c r="J121" i="7"/>
  <c r="J120" i="7"/>
  <c r="J119" i="7"/>
  <c r="J118" i="7"/>
  <c r="J117" i="7"/>
  <c r="J100" i="7"/>
  <c r="J102" i="7" s="1"/>
  <c r="L98" i="7"/>
  <c r="J82" i="7"/>
  <c r="J81" i="7"/>
  <c r="E80" i="7"/>
  <c r="J80" i="7" s="1"/>
  <c r="J79" i="7"/>
  <c r="J78" i="7"/>
  <c r="E77" i="7"/>
  <c r="J77" i="7" s="1"/>
  <c r="J76" i="7"/>
  <c r="J75" i="7"/>
  <c r="J74" i="7"/>
  <c r="J56" i="7"/>
  <c r="J55" i="7"/>
  <c r="J58" i="7" s="1"/>
  <c r="L60" i="7" s="1"/>
  <c r="L38" i="7"/>
  <c r="L35" i="7"/>
  <c r="L33" i="7"/>
  <c r="L31" i="7"/>
  <c r="E27" i="7"/>
  <c r="J27" i="7" s="1"/>
  <c r="J13" i="7"/>
  <c r="J9" i="7"/>
  <c r="L9" i="7" s="1"/>
  <c r="J74" i="2"/>
  <c r="E57" i="6"/>
  <c r="J57" i="6" s="1"/>
  <c r="E56" i="6"/>
  <c r="J56" i="6" s="1"/>
  <c r="E55" i="6"/>
  <c r="J55" i="6" s="1"/>
  <c r="J59" i="6" s="1"/>
  <c r="L61" i="6" s="1"/>
  <c r="J49" i="6"/>
  <c r="J48" i="6"/>
  <c r="J51" i="6" s="1"/>
  <c r="L53" i="6" s="1"/>
  <c r="J43" i="6"/>
  <c r="J42" i="6"/>
  <c r="J41" i="6"/>
  <c r="J38" i="6"/>
  <c r="J37" i="6"/>
  <c r="E36" i="6"/>
  <c r="J36" i="6" s="1"/>
  <c r="J35" i="6"/>
  <c r="E34" i="6"/>
  <c r="J34" i="6" s="1"/>
  <c r="L14" i="6"/>
  <c r="E8" i="6"/>
  <c r="J8" i="6" s="1"/>
  <c r="J7" i="6"/>
  <c r="J6" i="6"/>
  <c r="J5" i="6"/>
  <c r="E5" i="6"/>
  <c r="N129" i="2" l="1"/>
  <c r="O129" i="2" s="1"/>
  <c r="J56" i="8"/>
  <c r="N131" i="2"/>
  <c r="O131" i="2" s="1"/>
  <c r="N95" i="2"/>
  <c r="O95" i="2" s="1"/>
  <c r="J188" i="2"/>
  <c r="K188" i="2" s="1"/>
  <c r="N28" i="2"/>
  <c r="O28" i="2" s="1"/>
  <c r="O41" i="2" s="1"/>
  <c r="N120" i="2"/>
  <c r="O120" i="2" s="1"/>
  <c r="N96" i="2"/>
  <c r="O96" i="2" s="1"/>
  <c r="N121" i="2"/>
  <c r="O121" i="2" s="1"/>
  <c r="J119" i="8"/>
  <c r="J191" i="2"/>
  <c r="K191" i="2" s="1"/>
  <c r="J143" i="7"/>
  <c r="N30" i="2"/>
  <c r="O30" i="2" s="1"/>
  <c r="J10" i="6"/>
  <c r="J147" i="8"/>
  <c r="N147" i="8" s="1"/>
  <c r="J83" i="7"/>
  <c r="L41" i="7"/>
  <c r="L31" i="2"/>
  <c r="M31" i="2" s="1"/>
  <c r="L197" i="2"/>
  <c r="M197" i="2" s="1"/>
  <c r="J44" i="8"/>
  <c r="J165" i="7"/>
  <c r="J44" i="6"/>
  <c r="M44" i="8" l="1"/>
  <c r="N64" i="2"/>
  <c r="O64" i="2" s="1"/>
  <c r="O87" i="2" s="1"/>
  <c r="M147" i="8"/>
  <c r="N219" i="2"/>
  <c r="O219" i="2" s="1"/>
  <c r="O243" i="2" s="1"/>
  <c r="L12" i="6"/>
  <c r="L17" i="6" s="1"/>
  <c r="J66" i="2"/>
  <c r="K66" i="2" s="1"/>
  <c r="K87" i="2" s="1"/>
  <c r="L46" i="6"/>
  <c r="L63" i="6" s="1"/>
  <c r="J187" i="2"/>
  <c r="K187" i="2" s="1"/>
  <c r="K192" i="2" s="1"/>
  <c r="N56" i="8"/>
  <c r="M56" i="8" s="1"/>
  <c r="N90" i="2"/>
  <c r="O90" i="2" s="1"/>
  <c r="O108" i="2" s="1"/>
  <c r="M119" i="8"/>
  <c r="N112" i="2"/>
  <c r="O112" i="2" s="1"/>
  <c r="O184" i="2" s="1"/>
  <c r="L85" i="7"/>
  <c r="L38" i="2"/>
  <c r="M38" i="2" s="1"/>
  <c r="L168" i="7"/>
  <c r="M198" i="2"/>
  <c r="M201" i="2" s="1"/>
  <c r="M41" i="2"/>
  <c r="E13" i="4"/>
  <c r="F13" i="4" s="1"/>
  <c r="E12" i="4"/>
  <c r="F12" i="4" s="1"/>
  <c r="E11" i="4"/>
  <c r="F11" i="4" s="1"/>
  <c r="E10" i="4"/>
  <c r="F10" i="4" s="1"/>
  <c r="E9" i="4"/>
  <c r="F8" i="4"/>
  <c r="S243" i="2"/>
  <c r="R243" i="2"/>
  <c r="R245" i="2" s="1"/>
  <c r="S114" i="2"/>
  <c r="S245" i="2" s="1"/>
  <c r="N243" i="2"/>
  <c r="O114" i="2"/>
  <c r="Q243" i="2"/>
  <c r="P243" i="2"/>
  <c r="P245" i="2" s="1"/>
  <c r="Q114" i="2"/>
  <c r="J245" i="2"/>
  <c r="J246" i="2" s="1"/>
  <c r="M243" i="2"/>
  <c r="L243" i="2"/>
  <c r="K243" i="2"/>
  <c r="J243" i="2"/>
  <c r="I243" i="2"/>
  <c r="H243" i="2"/>
  <c r="M114" i="2"/>
  <c r="C15" i="5"/>
  <c r="C16" i="5" s="1"/>
  <c r="C17" i="5" s="1"/>
  <c r="G28" i="4"/>
  <c r="D27" i="4"/>
  <c r="D28" i="4" s="1"/>
  <c r="C27" i="4"/>
  <c r="C28" i="4" s="1"/>
  <c r="C21" i="4"/>
  <c r="G20" i="4"/>
  <c r="G21" i="4" s="1"/>
  <c r="E20" i="4"/>
  <c r="E21" i="4" s="1"/>
  <c r="C20" i="4"/>
  <c r="C13" i="4"/>
  <c r="B13" i="4"/>
  <c r="C12" i="4"/>
  <c r="B12" i="4"/>
  <c r="C11" i="4"/>
  <c r="B11" i="4"/>
  <c r="C10" i="4"/>
  <c r="B10" i="4"/>
  <c r="C9" i="4"/>
  <c r="B9" i="4"/>
  <c r="C8" i="4"/>
  <c r="B8" i="4"/>
  <c r="J40" i="3"/>
  <c r="J41" i="3" s="1"/>
  <c r="L41" i="3" s="1"/>
  <c r="J37" i="3"/>
  <c r="J36" i="3"/>
  <c r="J35" i="3"/>
  <c r="J34" i="3"/>
  <c r="J33" i="3"/>
  <c r="J32" i="3"/>
  <c r="J38" i="3" s="1"/>
  <c r="L38" i="3" s="1"/>
  <c r="J29" i="3"/>
  <c r="J30" i="3" s="1"/>
  <c r="J26" i="3"/>
  <c r="J25" i="3"/>
  <c r="J27" i="3" s="1"/>
  <c r="L27" i="3" s="1"/>
  <c r="J22" i="3"/>
  <c r="J21" i="3"/>
  <c r="J23" i="3" s="1"/>
  <c r="L23" i="3" s="1"/>
  <c r="J18" i="3"/>
  <c r="J17" i="3"/>
  <c r="J16" i="3"/>
  <c r="J15" i="3"/>
  <c r="J14" i="3"/>
  <c r="J19" i="3" s="1"/>
  <c r="L19" i="3" s="1"/>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0" i="2"/>
  <c r="G199" i="2"/>
  <c r="G198" i="2"/>
  <c r="G197" i="2"/>
  <c r="G196" i="2"/>
  <c r="G195" i="2"/>
  <c r="G191" i="2"/>
  <c r="G190" i="2"/>
  <c r="G189" i="2"/>
  <c r="G188" i="2"/>
  <c r="G187"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07" i="2"/>
  <c r="G106" i="2"/>
  <c r="G105" i="2"/>
  <c r="G104" i="2"/>
  <c r="G103" i="2"/>
  <c r="G102" i="2"/>
  <c r="G101" i="2"/>
  <c r="G100" i="2"/>
  <c r="G99" i="2"/>
  <c r="G98" i="2"/>
  <c r="G97" i="2"/>
  <c r="G96" i="2"/>
  <c r="G95" i="2"/>
  <c r="G94" i="2"/>
  <c r="G93" i="2"/>
  <c r="G92" i="2"/>
  <c r="G91" i="2"/>
  <c r="G90"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0" i="2"/>
  <c r="G39" i="2"/>
  <c r="G38" i="2"/>
  <c r="G37" i="2"/>
  <c r="G36" i="2"/>
  <c r="G35" i="2"/>
  <c r="G34" i="2"/>
  <c r="G33" i="2"/>
  <c r="G32" i="2"/>
  <c r="G31" i="2"/>
  <c r="G30" i="2"/>
  <c r="G29" i="2"/>
  <c r="G28" i="2"/>
  <c r="G27" i="2"/>
  <c r="G23" i="2"/>
  <c r="G22" i="2"/>
  <c r="G21" i="2"/>
  <c r="G20" i="2"/>
  <c r="G19" i="2"/>
  <c r="G18" i="2"/>
  <c r="G17" i="2"/>
  <c r="G16" i="2"/>
  <c r="G15" i="2"/>
  <c r="G14" i="2"/>
  <c r="G13" i="2"/>
  <c r="G12" i="2"/>
  <c r="G11" i="2"/>
  <c r="G10" i="2"/>
  <c r="G9" i="2"/>
  <c r="G8" i="2"/>
  <c r="G7" i="2"/>
  <c r="G6" i="2"/>
  <c r="C32" i="1"/>
  <c r="C31" i="1"/>
  <c r="C30" i="1"/>
  <c r="C29" i="1"/>
  <c r="C27" i="1"/>
  <c r="C26" i="1"/>
  <c r="C25" i="1"/>
  <c r="C24" i="1"/>
  <c r="C22" i="1"/>
  <c r="C21" i="1"/>
  <c r="C20" i="1"/>
  <c r="C19" i="1"/>
  <c r="C18" i="1"/>
  <c r="C16" i="1"/>
  <c r="C4" i="1"/>
  <c r="A2" i="1"/>
  <c r="O245" i="2" l="1"/>
  <c r="G7" i="5" s="1"/>
  <c r="M245" i="2"/>
  <c r="G192" i="2"/>
  <c r="C13" i="1" s="1"/>
  <c r="N245" i="2"/>
  <c r="N246" i="2" s="1"/>
  <c r="N247" i="2" s="1"/>
  <c r="M189" i="8"/>
  <c r="M246" i="2"/>
  <c r="M247" i="2" s="1"/>
  <c r="G24" i="2"/>
  <c r="C8" i="1" s="1"/>
  <c r="G108" i="2"/>
  <c r="C11" i="1" s="1"/>
  <c r="G201" i="2"/>
  <c r="C14" i="1" s="1"/>
  <c r="G41" i="2"/>
  <c r="C9" i="1" s="1"/>
  <c r="Q245" i="2"/>
  <c r="Q246" i="2" s="1"/>
  <c r="Q247" i="2" s="1"/>
  <c r="G10" i="4"/>
  <c r="G87" i="2"/>
  <c r="C10" i="1" s="1"/>
  <c r="G184" i="2"/>
  <c r="C12" i="1" s="1"/>
  <c r="G243" i="2"/>
  <c r="C15" i="1" s="1"/>
  <c r="G8" i="4"/>
  <c r="G11" i="4"/>
  <c r="G13" i="4"/>
  <c r="D20" i="4"/>
  <c r="D21" i="4" s="1"/>
  <c r="F9" i="4"/>
  <c r="G9" i="4" s="1"/>
  <c r="R246" i="2"/>
  <c r="R247" i="2" s="1"/>
  <c r="S246" i="2"/>
  <c r="S247" i="2" s="1"/>
  <c r="P246" i="2"/>
  <c r="P247" i="2" s="1"/>
  <c r="L245" i="2"/>
  <c r="J247" i="2"/>
  <c r="G12" i="4"/>
  <c r="C15" i="4"/>
  <c r="L30" i="3"/>
  <c r="L44" i="3" s="1"/>
  <c r="J43" i="3"/>
  <c r="H114" i="2" s="1"/>
  <c r="K114" i="2" s="1"/>
  <c r="K245" i="2" s="1"/>
  <c r="I114" i="2" l="1"/>
  <c r="I245" i="2" s="1"/>
  <c r="D7" i="5" s="1"/>
  <c r="G245" i="2"/>
  <c r="G246" i="2" s="1"/>
  <c r="G247" i="2" s="1"/>
  <c r="O246" i="2"/>
  <c r="O247" i="2" s="1"/>
  <c r="C33" i="1"/>
  <c r="G15" i="5"/>
  <c r="G16" i="5" s="1"/>
  <c r="G17" i="5" s="1"/>
  <c r="E7" i="4"/>
  <c r="E15" i="4" s="1"/>
  <c r="E16" i="4"/>
  <c r="E17" i="4" s="1"/>
  <c r="E24" i="4"/>
  <c r="E26" i="4" s="1"/>
  <c r="F26" i="4"/>
  <c r="F7" i="5"/>
  <c r="F15" i="5" s="1"/>
  <c r="F16" i="5" s="1"/>
  <c r="F17" i="5" s="1"/>
  <c r="E7" i="5"/>
  <c r="E15" i="5" s="1"/>
  <c r="E16" i="5" s="1"/>
  <c r="E17" i="5" s="1"/>
  <c r="K246" i="2"/>
  <c r="K247" i="2" s="1"/>
  <c r="H245" i="2"/>
  <c r="H246" i="2" s="1"/>
  <c r="H247" i="2" s="1"/>
  <c r="I246" i="2"/>
  <c r="I247" i="2" s="1"/>
  <c r="L246" i="2"/>
  <c r="L247" i="2" s="1"/>
  <c r="C16" i="4"/>
  <c r="C17" i="4" s="1"/>
  <c r="C34" i="1"/>
  <c r="C35" i="1" s="1"/>
  <c r="E27" i="4" l="1"/>
  <c r="E28" i="4"/>
  <c r="F28" i="4" s="1"/>
  <c r="D7" i="4"/>
  <c r="D15" i="4" s="1"/>
  <c r="D16" i="4" s="1"/>
  <c r="D17" i="4" s="1"/>
  <c r="F7" i="4"/>
  <c r="D15" i="5"/>
  <c r="D16" i="5" s="1"/>
  <c r="D17" i="5" s="1"/>
  <c r="H7" i="5"/>
  <c r="H15" i="5" s="1"/>
  <c r="G7" i="4" l="1"/>
  <c r="F15" i="4"/>
  <c r="H7" i="4"/>
  <c r="I7" i="5"/>
  <c r="I15" i="5" s="1"/>
  <c r="G15" i="4" l="1"/>
  <c r="G16" i="4" s="1"/>
  <c r="G17" i="4" s="1"/>
  <c r="F16" i="4"/>
  <c r="F17" i="4" s="1"/>
  <c r="H16" i="5"/>
  <c r="H17" i="5" s="1"/>
  <c r="I16" i="5"/>
  <c r="I17" i="5" s="1"/>
  <c r="F27" i="4" l="1"/>
</calcChain>
</file>

<file path=xl/sharedStrings.xml><?xml version="1.0" encoding="utf-8"?>
<sst xmlns="http://schemas.openxmlformats.org/spreadsheetml/2006/main" count="3718" uniqueCount="1317">
  <si>
    <t>Summary</t>
  </si>
  <si>
    <t>S. No.</t>
  </si>
  <si>
    <t>Description of Item</t>
  </si>
  <si>
    <t>PO Amount</t>
  </si>
  <si>
    <t>RA=-01</t>
  </si>
  <si>
    <t>Civil &amp; Interior</t>
  </si>
  <si>
    <t>a</t>
  </si>
  <si>
    <t>DISMENTLING &amp; CLEANING WORKS</t>
  </si>
  <si>
    <t>b</t>
  </si>
  <si>
    <t>CIVIL WORK</t>
  </si>
  <si>
    <t>c</t>
  </si>
  <si>
    <t>FLOORING WORK/CLADDING WORK</t>
  </si>
  <si>
    <t>d</t>
  </si>
  <si>
    <t xml:space="preserve">DOOR WINDOW WORK </t>
  </si>
  <si>
    <t>e</t>
  </si>
  <si>
    <t>OTHER WOOD WORK FOR WALL PANELLING, PARTITIONS  &amp; STORAGES</t>
  </si>
  <si>
    <t>f</t>
  </si>
  <si>
    <t>FALSE CEILING WORK</t>
  </si>
  <si>
    <t>g</t>
  </si>
  <si>
    <t>FINISHING WORK</t>
  </si>
  <si>
    <t>h</t>
  </si>
  <si>
    <t>MISC WORK</t>
  </si>
  <si>
    <t>Structural Steel</t>
  </si>
  <si>
    <t>Electrical Work</t>
  </si>
  <si>
    <t xml:space="preserve">SUB-HEAD I  WIRING </t>
  </si>
  <si>
    <t>SUB-HEAD II  CABLES &amp; RACEWAYS</t>
  </si>
  <si>
    <t>SUB-HEAD III DISTRIBUTION BOARD &amp; ELECTRICAL PANEL</t>
  </si>
  <si>
    <t>SUB-HEAD IV FIRE DETECTION &amp; PA SYSTEM</t>
  </si>
  <si>
    <t xml:space="preserve"> SUB-HEAD V CCTV SYSTEM</t>
  </si>
  <si>
    <t>PHE and FF</t>
  </si>
  <si>
    <t>SANITARY FIXTURES AND FITTINGS</t>
  </si>
  <si>
    <t>WATER SUPPLY</t>
  </si>
  <si>
    <t>DRAINAGE</t>
  </si>
  <si>
    <t>FIRE FIGHTING</t>
  </si>
  <si>
    <t>HVAC</t>
  </si>
  <si>
    <t>DUCTWORK AND AIR DISTRIBUTION</t>
  </si>
  <si>
    <t>VENTILATION FANS AND ARRANGEMENT</t>
  </si>
  <si>
    <t>Furniture</t>
  </si>
  <si>
    <t>Light Fixtures</t>
  </si>
  <si>
    <t>Total Basic Amount (in Rs.)</t>
  </si>
  <si>
    <t>GST @18%</t>
  </si>
  <si>
    <t>Total Amount (in Rs.)</t>
  </si>
  <si>
    <t xml:space="preserve">Company Name : </t>
  </si>
  <si>
    <t>LKO INTNL ARPT LTD</t>
  </si>
  <si>
    <t>Project Name :</t>
  </si>
  <si>
    <t>Finishing work for CIP Lounge at Terminal-03, CCSI Airport, Lucknow</t>
  </si>
  <si>
    <t>Sr No</t>
  </si>
  <si>
    <t>Particulars</t>
  </si>
  <si>
    <t>Code / Area Specified</t>
  </si>
  <si>
    <t>Qty.</t>
  </si>
  <si>
    <t>UoM</t>
  </si>
  <si>
    <t>Impulse Branding</t>
  </si>
  <si>
    <t>Unit Price</t>
  </si>
  <si>
    <t>Total Amount</t>
  </si>
  <si>
    <t>INR</t>
  </si>
  <si>
    <t>A</t>
  </si>
  <si>
    <t xml:space="preserve">Dismantling of existing flooring  to the mother slab, with the help of permissible tools &amp; during the specifies time of the day so as to minimise the disturbance to the adjacent occupants/users etc </t>
  </si>
  <si>
    <t>SQM</t>
  </si>
  <si>
    <t>Demolishing of brick work in cement mortar  &amp; cleaning the site for work able</t>
  </si>
  <si>
    <t xml:space="preserve">230mm brick wall </t>
  </si>
  <si>
    <t>Cum</t>
  </si>
  <si>
    <t xml:space="preserve">115mm  brick wall </t>
  </si>
  <si>
    <t>Sqm</t>
  </si>
  <si>
    <t>Dismantling of existing floor &amp; wall tiles with base mortar &amp; cleaning the site for work able condition.</t>
  </si>
  <si>
    <t xml:space="preserve">Dismantling of existing Door with frame &amp; stacking the same in the premises. </t>
  </si>
  <si>
    <t>Each</t>
  </si>
  <si>
    <t xml:space="preserve">Dismantling of RCC works in beams, columns, slabs etc. including sub-base, cutting and removal of reinforcement, stacking of serviceable  material. </t>
  </si>
  <si>
    <t>Disposal of building rubbish / malba / similar unserviceable, dismantled or waste materials by mechanical means, including loading, transporting, unloading to approved municipal dumping ground or as approved by Engineer-in-charge, beyond 50 m initial lead, for all leads and lifts complete.</t>
  </si>
  <si>
    <t>Dismantling of existing plaster with P.O.P. &amp; cleaning the site for workable</t>
  </si>
  <si>
    <t>Dismantling of cement concrete  flooring &amp; cleaning the site for workable</t>
  </si>
  <si>
    <t>Removing  of Cinder filling  &amp; cleaning the site for workable</t>
  </si>
  <si>
    <t>Core Cutting on RCC work with diamond core drilling machine for any services work Pipe crossing with 3M™ Fire Barrier tuck in wrap strips to be fixed onto the pipes and the remain  gap to be filled with Fire Seal 3M™ Fire Barrier Sealant IC 15WB+ (Depth consider upto 300mm)</t>
  </si>
  <si>
    <t>a.</t>
  </si>
  <si>
    <t>100-150mm dia</t>
  </si>
  <si>
    <t>Nos</t>
  </si>
  <si>
    <t>b.</t>
  </si>
  <si>
    <t>150-200mm dia</t>
  </si>
  <si>
    <t>c.</t>
  </si>
  <si>
    <t>Any Maximum depth 600-900mm / upto 300mm dia</t>
  </si>
  <si>
    <t>Temprory Barricating till the work completion material shall include the GI Frame with fire paint ( with one side single layer of 12.5mm thick FR Gypsum Board cladding (Cost include errection/removal at end with cleaning and repair the area for handover) (Vinyl Print on outer surface also include in cost as per art work approved)
Note : All the Barricating work shall be as per approved permision permited by the Airport Authoruity/ operating agency including the required compliance and requirement fulfill by the project owner or their hired agency.</t>
  </si>
  <si>
    <t>sqm</t>
  </si>
  <si>
    <t>TOTAL FOR DISMENTLING &amp; CLEANING WORKS</t>
  </si>
  <si>
    <t>B</t>
  </si>
  <si>
    <t>AAC BLOCK WORK : Providing and laying 100mm thick ACC block wall with grade -1 AAC Blocks of density 551 to 650kg / cum conforming to IS : 2185 ( Part -3)  in superstructure above plinth level  with R.C.C. bend at cill &amp; Lintel level with approved block laying polymer modified adhesive mortar all complete as per direction of Engineer-in-Charge. (The payment of RCC band and  reinforcement shall be made for separately).  size of block  (2'-0" x 0'-8" and width 0'-4" ). the rate also including scaffolding, curing etc. complete as specified.</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</si>
  <si>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</si>
  <si>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Rmt</t>
  </si>
  <si>
    <t>LINTEL BEAM : R.C.C- ( 1 : 1.5 : 3 ) ( 1 cement : 1.5 coarse send : 3 graded stone aggregate 20mm nominal size ) for Bends  where ever required  I/c  reinforcement 2Nos 8mm dia bar with 8mm dia links  @ 150mm c/c  including centering  shuttering for all levels and height,( bend cross section size 100mm wide  x 75mm thick ) etc. complete. The  rate includes de-shuttering, shuttering oil, binding wire, curing, tools tackles all leads &amp; heights as per direction of engineer- in -charge.</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</si>
  <si>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</si>
  <si>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BASIN COUNTER WORK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(Excl. cost of Stone)</t>
  </si>
  <si>
    <t>WATERPROOFING (LIQUID MEMBRANE) : Providing and applying ready to use Single Component liquid applied elastomeric waterproof membrane comprises of special blend of copolymers  and additives to provide an excellent, seamless, flexible and quick - drying waterproofing membrane.   product shall be complies the Tensile Strength: 2.15 N/mm at 20° C 1.05 N/mm at 40° C Elongation: 114% at 20° C, 86 % at 40° C Crack Bridging: &gt; 0.75mm at 0.8mm dft for wet areas takes care of critical areas such as Pipe Penetrations, Corner Fillet, Inlet / Outlet pipes etc. The surface to be treated must be dry, clean, structurally sound, free from oil, grease, wax, polish,  laitance, dust and other barrier materials. New substrate shall be allowed to cure as per standard procedure. All cracks, construction joints, pipe penetration, bore packing and corners shall be  treated prior to application of waterproofing membrane. Primer on the prepared substrate to seal off porosity and improve the substrate and allow to dry for approx. 60 minutes. Stir the waterproof  liquid manually before application. Using a brush, roller or spray, apply waterproof liquid coat on the primed surface. While the coat is still wet, Deckweb/Sealing tape should be placed on all corners, floor/wall junctions, pipe penetrations and other critical areas ensuring no air is entrapped and allow to dry. Apply 2nd coat of waterproof coat on the entire surface and allow it to cure for 4 hours before laying the screed/protection plaster/tiling.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</si>
  <si>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WATERPROOFING (MEMBRANE HDPE WITH HEAT TORCH) : Providing and laying APP (Atactic Polypropylene Polymer) modified prefabricated five layer, 3 mm thick water proofing membrane, black finished reinforced with glass fibre matt consisting of a coat of bitumen primer for bitumen membrane @ 0.40 litre/sqm by the same membrane manufactured of density at 25°C, 0.87 - 0.89 kg/litre and viscocity 70 - 160 cps. Over the primer coat the layer of membrane shall be laid using butane torch and sealing all joints etc., and preparing the surface complete. The vital physical and chemical parameters of the membrane shall be as under : Joint strength in longitudinal and transverse direction at 23°C as 350/300 N/5 cm. Tear strength in longitudinal and transverse direction as 60/80N. Softening point of membrane not less than 150°C. Cold flexibility shall be upto -2°C when tested in accordance with ASTM, D - 5147. The laying of membrane shall be got done through the authorised applicator of the manufacturer of membrane. the
top most layer shall be finished with 15mm thick  cement mortar 1:3 (1 cement : 3 fine sand) mixed
with 2% integral water proofing compound by weight of cement  and finally finished with neat cement punning Complete. The laying of waterproofing application membrane shall be got done through the authorised applicator of the manufacturer reccomended with providing the work execution Test / warranty certification for the min 5years and max 15 years as per advised by the Project Incharge.</t>
  </si>
  <si>
    <t>5a</t>
  </si>
  <si>
    <t>Extra for covering top of membrane with Geotextile, 120 gsm non woven, 100% polyester of thickness 1 to 1.25 mm bonded to the membrane with intermittent touch by heating the membrane by Butane Torch as per manufactures recommendation.</t>
  </si>
  <si>
    <t>SCREEDING WORK : Providing &amp; laying Screeding with 1:2:4 cement conc. (1 cement :2 coarse sand :4 graded stone agg 10mm nominal size )  in line and level including required channel shuttering, curing, troller finish etc. complete in all respect</t>
  </si>
  <si>
    <t>6a</t>
  </si>
  <si>
    <t>NEAT CEMENT SLURRY : Extra for above screeding work for floating quote of neat cement punning upto 6mm including curing etc. where as carpet, wooden floor, vinyl floor comes &amp; as per site required.</t>
  </si>
  <si>
    <t>CEMENT PLASTER : Providing and applying  15 mm thick cement plaster of mix in 1:4 (1 cement : 4 coarse sand) with admixture of waterproof binding agent liquid at 1:1 ratio with cement or as per manufacturer recomendation and applying at all levels &amp; heights including scaffolding, curing etc. complete as specified.</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</si>
  <si>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</si>
  <si>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GYPSUM VERMICULITE PLASTER : Providing &amp; Applying Gypsum vermiculite plaster upto 22-25mm thick of refined and processed gypsum and vermiculite along with a mix of premium quality special binders and additives to provide easier application, better bonding, and a smooth finish. It creates a surface so smooth that no other layer is required below or above it and direct application of paint can be done over it. Conforms to IS 2547: Part 1 and 2 of “The Bureau of Indian Standard”. Direct application on brick block, RCC, and other surfaces. Ready to paint surface achieved. Spreads and finishes to a minimum thickness increasing the surface area. Fire-resistant. Eco-friendly. No shrinkage cracks. Better, smoother, and consistent finish. More durable. Lesser dead load on the structure as it is lightweight plaster. No water curing is required. Bulk Density: 1020 Kg/m2 , Setting time: 30-35 mins. Coverage as per manufacturer recomendation with  Compressive strength : 60-70 Kg/cm2. item for all height level with required scaffolding complete as per the site and advised by the Project Incharge.</t>
  </si>
  <si>
    <t xml:space="preserve">FLOOR FILLING :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 specified.  </t>
  </si>
  <si>
    <t>TOTAL FOR CIVIL WORK</t>
  </si>
  <si>
    <t>C</t>
  </si>
  <si>
    <t>TILE FLOORING</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</si>
  <si>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</si>
  <si>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0"/>
        <color theme="1"/>
        <rFont val="Adani Regular"/>
      </rPr>
      <t>Vitrified Tile Floor - Type 1 :</t>
    </r>
    <r>
      <rPr>
        <sz val="10"/>
        <color theme="1"/>
        <rFont val="Adani Regular"/>
      </rPr>
      <t xml:space="preserve"> Size as approved, Base Price 65 per sft </t>
    </r>
  </si>
  <si>
    <t>T-02</t>
  </si>
  <si>
    <r>
      <rPr>
        <b/>
        <sz val="10"/>
        <color theme="1"/>
        <rFont val="Adani Regular"/>
      </rPr>
      <t xml:space="preserve">Vitrified Tile Floor - Type 2 : </t>
    </r>
    <r>
      <rPr>
        <sz val="10"/>
        <color theme="1"/>
        <rFont val="Adani Regular"/>
      </rPr>
      <t xml:space="preserve">Size as approved, Base Price 85 per sft </t>
    </r>
  </si>
  <si>
    <t>Deduct for not using 20 mm thick Cement Mortar 1:4 ( 1 Cement: 4 coarse sand) bedding in laying of floor tiles and jointing with grey cement slurry @ 3.3 kg/ sqm.</t>
  </si>
  <si>
    <t>Fixing glazed/ Ceramic/ Vitrified floor tiles with cement based high polymer modified quick-set tile adhesive (Water based) conforming to IS: 15477,in average 3mm thickness.</t>
  </si>
  <si>
    <t xml:space="preserve">WALL TILES </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</si>
  <si>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</si>
  <si>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Wall Tile - Type 1 </t>
    </r>
    <r>
      <rPr>
        <sz val="10"/>
        <color theme="1"/>
        <rFont val="Adani Regular"/>
      </rPr>
      <t>: Size as approved, Base Price 65 per sft -</t>
    </r>
  </si>
  <si>
    <t>For Toilets, janitor &amp; Kitchen</t>
  </si>
  <si>
    <r>
      <rPr>
        <b/>
        <sz val="10"/>
        <color theme="1"/>
        <rFont val="Adani Regular"/>
      </rPr>
      <t xml:space="preserve">Wall Tile - Type 2 </t>
    </r>
    <r>
      <rPr>
        <sz val="10"/>
        <color theme="1"/>
        <rFont val="Adani Regular"/>
      </rPr>
      <t xml:space="preserve">: Size as approved, Base Price 55 per sft - </t>
    </r>
  </si>
  <si>
    <t>For Kitchen</t>
  </si>
  <si>
    <t>Providing and fixing 1st Quality Designer Ceramic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</si>
  <si>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r>
      <rPr>
        <b/>
        <sz val="10"/>
        <color theme="1"/>
        <rFont val="Adani Regular"/>
      </rPr>
      <t xml:space="preserve">Designer Tile - Type 1 : </t>
    </r>
    <r>
      <rPr>
        <sz val="10"/>
        <color theme="1"/>
        <rFont val="Adani Regular"/>
      </rPr>
      <t>Size as approved, Base Price 150 per sft</t>
    </r>
  </si>
  <si>
    <r>
      <rPr>
        <b/>
        <sz val="10"/>
        <color theme="1"/>
        <rFont val="Adani Regular"/>
      </rPr>
      <t xml:space="preserve">Designer  Tile - Type 2 </t>
    </r>
    <r>
      <rPr>
        <sz val="10"/>
        <color theme="1"/>
        <rFont val="Adani Regular"/>
      </rPr>
      <t xml:space="preserve">: Size as approved, Base Price 350 per sft </t>
    </r>
  </si>
  <si>
    <r>
      <rPr>
        <b/>
        <sz val="10"/>
        <color theme="1"/>
        <rFont val="Adani Regular"/>
      </rPr>
      <t xml:space="preserve">Designer  Tile - Type 3 : </t>
    </r>
    <r>
      <rPr>
        <sz val="10"/>
        <color theme="1"/>
        <rFont val="Adani Regular"/>
      </rPr>
      <t>Size as approved, Base Price 550 per sft</t>
    </r>
  </si>
  <si>
    <r>
      <rPr>
        <b/>
        <sz val="10"/>
        <color theme="1"/>
        <rFont val="Adani Regular"/>
      </rPr>
      <t xml:space="preserve">TILE STRIPS : </t>
    </r>
    <r>
      <rPr>
        <sz val="10"/>
        <color theme="1"/>
        <rFont val="Adani Regular"/>
      </rPr>
      <t xml:space="preserve">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t>
    </r>
    <r>
      <rPr>
        <b/>
        <sz val="10"/>
        <color theme="1"/>
        <rFont val="Adani Regular"/>
      </rPr>
      <t>Base Rate of Tile @ 65 per sft</t>
    </r>
  </si>
  <si>
    <t>site specific</t>
  </si>
  <si>
    <r>
      <rPr>
        <b/>
        <sz val="10"/>
        <color theme="1"/>
        <rFont val="Adani Regular"/>
      </rPr>
      <t xml:space="preserve">TILE SKIRTING : </t>
    </r>
    <r>
      <rPr>
        <sz val="10"/>
        <color theme="1"/>
        <rFont val="Adani Regular"/>
      </rPr>
      <t xml:space="preserve">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t>
    </r>
    <r>
      <rPr>
        <b/>
        <sz val="10"/>
        <color theme="1"/>
        <rFont val="Adani Regular"/>
      </rPr>
      <t>Base Rate of Tile @ 65 per sft</t>
    </r>
  </si>
  <si>
    <t xml:space="preserve">STONE WORK </t>
  </si>
  <si>
    <r>
      <rPr>
        <b/>
        <sz val="10"/>
        <color theme="1"/>
        <rFont val="Adani Regular"/>
      </rPr>
      <t xml:space="preserve">GRANITE FLOORING  : </t>
    </r>
    <r>
      <rPr>
        <sz val="10"/>
        <color theme="1"/>
        <rFont val="Adani Regular"/>
      </rPr>
      <t xml:space="preserve">Providing and fixing 18 mm thick gang saw cut, mirror polished, prepolished, machine cut of required size, approved shade, colour and texture laid over 20 mm thick base cement mortar 1:4 (1 cement : 4 coarse sand), joints treated with white cement, mixed with matching pigment, epoxy touch ups, including rubbing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250/- per sft)</t>
    </r>
  </si>
  <si>
    <r>
      <rPr>
        <b/>
        <sz val="10"/>
        <color theme="1"/>
        <rFont val="Adani Regular"/>
      </rPr>
      <t xml:space="preserve">GRANITE CLADDING : </t>
    </r>
    <r>
      <rPr>
        <sz val="10"/>
        <color theme="1"/>
        <rFont val="Adani Regular"/>
      </rPr>
      <t xml:space="preserve">Providing and fixing 18 mm thick gang saw cut, mirror polished, prepolished, machine cut of required size, approved shade, colour and texture laid over 20 mm thick base cement mortar 1:3 (1 cement : 3 coarse sand), joints treated with white cement, mixed with matching pigment, epoxy touch ups, including rubbing etc. complete and at all level. ( Actual size of stone to be measured &amp; paid ). Cost also include the Protection covering till handover with bubble sheet as per advised by the Project Incharge. </t>
    </r>
    <r>
      <rPr>
        <b/>
        <sz val="10"/>
        <color theme="1"/>
        <rFont val="Adani Regular"/>
      </rPr>
      <t>( Basic cost of Granite stone @ Rs. 250/- per sft)</t>
    </r>
  </si>
  <si>
    <r>
      <rPr>
        <b/>
        <sz val="10"/>
        <color theme="1"/>
        <rFont val="Adani Regular"/>
      </rPr>
      <t xml:space="preserve">GRANITE SKIRTING : </t>
    </r>
    <r>
      <rPr>
        <sz val="10"/>
        <color theme="1"/>
        <rFont val="Adani Regular"/>
      </rPr>
      <t xml:space="preserve">Providing 18 mm thick Granite stone in Skirting of upto 75-100 mm high with epoxy resin based adhesive, including cleaning etc. complete or alternatively laid over  12mm. thick cement mortar 1:3 (1 cement :3 coarse sand) and jointed with cement slurry complete as per pattern and design .including necessary grooves, edge chamfering, grinding &amp;  polishing as required complete in all respect. 
</t>
    </r>
    <r>
      <rPr>
        <b/>
        <sz val="10"/>
        <color theme="1"/>
        <rFont val="Adani Regular"/>
      </rPr>
      <t xml:space="preserve">( Basic cost of Granite stone @ Rs. 250/- per sft ( As per approved)( Actual Length to be measured &amp; paid ). </t>
    </r>
  </si>
  <si>
    <r>
      <rPr>
        <b/>
        <sz val="10"/>
        <color theme="1"/>
        <rFont val="Adani Regular"/>
      </rPr>
      <t xml:space="preserve">CORION CLADDING : </t>
    </r>
    <r>
      <rPr>
        <sz val="10"/>
        <color theme="1"/>
        <rFont val="Adani Regular"/>
      </rPr>
      <t>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t>
    </r>
    <r>
      <rPr>
        <b/>
        <sz val="10"/>
        <color theme="1"/>
        <rFont val="Adani Regular"/>
      </rPr>
      <t xml:space="preserve"> ( Basic cost of solid surface ( Corian )  @ Rs. 750/- Sft )( Actual size  to be measured &amp; paid ). </t>
    </r>
  </si>
  <si>
    <t>For Male &amp; Female toilet basin counter, ledge wall top</t>
  </si>
  <si>
    <r>
      <rPr>
        <b/>
        <sz val="10"/>
        <color theme="1"/>
        <rFont val="Adani Regular"/>
      </rPr>
      <t xml:space="preserve">MARBLE FLOORING : </t>
    </r>
    <r>
      <rPr>
        <sz val="10"/>
        <color theme="1"/>
        <rFont val="Adani Regular"/>
      </rPr>
      <t xml:space="preserve">Providing and fixing Marble work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t>
    </r>
    <r>
      <rPr>
        <b/>
        <sz val="10"/>
        <color theme="1"/>
        <rFont val="Adani Regular"/>
      </rPr>
      <t>( Actual size of stone to be measured &amp; paid ). Cost also include the Protection covering till handover with polythin+POP as per advised by the Project Incharge.</t>
    </r>
  </si>
  <si>
    <r>
      <rPr>
        <b/>
        <sz val="10"/>
        <color theme="1"/>
        <rFont val="Adani Regular"/>
      </rPr>
      <t xml:space="preserve">Marble Flooring Type 1 : </t>
    </r>
    <r>
      <rPr>
        <sz val="10"/>
        <color theme="1"/>
        <rFont val="Adani Regular"/>
      </rPr>
      <t xml:space="preserve">Base Price of Marble @ 450/- Per sft, </t>
    </r>
  </si>
  <si>
    <t>ST-01 / For Entire Lounge,spa area</t>
  </si>
  <si>
    <r>
      <rPr>
        <b/>
        <sz val="10"/>
        <color theme="1"/>
        <rFont val="Adani Regular"/>
      </rPr>
      <t xml:space="preserve">Marble Flooring Type 2 : </t>
    </r>
    <r>
      <rPr>
        <sz val="10"/>
        <color theme="1"/>
        <rFont val="Adani Regular"/>
      </rPr>
      <t xml:space="preserve">Base Price of Marble @ 1300/- Per sft, </t>
    </r>
  </si>
  <si>
    <r>
      <rPr>
        <b/>
        <sz val="10"/>
        <color theme="1"/>
        <rFont val="Adani Regular"/>
      </rPr>
      <t xml:space="preserve">MARBLE STRIPS : </t>
    </r>
    <r>
      <rPr>
        <sz val="10"/>
        <color theme="1"/>
        <rFont val="Adani Regular"/>
      </rPr>
      <t>Providing and fixing Marble strip work in existing flooring using diffrent color shade and sizes in width strips of 16-18 mm thick, mirror polished, prepolished, machine cut of required size, approved shade, colour and texture laid over 20 mm thick base cement mortar 1:4 (1 cement : 4 coarse sand), white cement slurry , joints treated with teenaxe mixed with matching pigment, epoxy touch ups, including rubbing etc. complete and at all level. ( Actual Lenght of stone strps to be measured &amp; paid ). Cost also include the Protection covering till handover with polythin+POP as per advised by the Project Incharge.</t>
    </r>
  </si>
  <si>
    <t xml:space="preserve">Marble Flooring Strips Type 1 upto 25-45mm wide : Base Price of Marble @ 900/- Per sft, For Reception area </t>
  </si>
  <si>
    <t xml:space="preserve">Marble Flooring Strips Type 1 upto 75-150mm wide : Base Price of Marble @ 900/- Per sft, For Reception area </t>
  </si>
  <si>
    <r>
      <rPr>
        <b/>
        <sz val="10"/>
        <color theme="1"/>
        <rFont val="Adani Regular"/>
      </rPr>
      <t xml:space="preserve">MARBLE CLADDING : </t>
    </r>
    <r>
      <rPr>
        <sz val="10"/>
        <color theme="1"/>
        <rFont val="Adani Regular"/>
      </rPr>
      <t>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r>
  </si>
  <si>
    <r>
      <rPr>
        <b/>
        <sz val="10"/>
        <color theme="1"/>
        <rFont val="Adani Regular"/>
      </rPr>
      <t xml:space="preserve">Marble Cladding Type 1 : </t>
    </r>
    <r>
      <rPr>
        <sz val="10"/>
        <color theme="1"/>
        <rFont val="Adani Regular"/>
      </rPr>
      <t xml:space="preserve">Base Price of Marble @ 450/- Per sft, </t>
    </r>
  </si>
  <si>
    <t>For counter Splash area</t>
  </si>
  <si>
    <r>
      <rPr>
        <b/>
        <sz val="10"/>
        <color theme="1"/>
        <rFont val="Adani Regular"/>
      </rPr>
      <t xml:space="preserve">Marble Cladding Type 2 : </t>
    </r>
    <r>
      <rPr>
        <sz val="10"/>
        <color theme="1"/>
        <rFont val="Adani Regular"/>
      </rPr>
      <t xml:space="preserve">Base Price of Marble @ 1200/- Per sft, </t>
    </r>
  </si>
  <si>
    <t xml:space="preserve">Marble Skirting upto 100mm high : Base Price of Marble @ 1200/- Per sft, </t>
  </si>
  <si>
    <r>
      <rPr>
        <b/>
        <sz val="10"/>
        <color theme="1"/>
        <rFont val="Adani Regular"/>
      </rPr>
      <t xml:space="preserve">MARBLE DESIGNER CLADDING : </t>
    </r>
    <r>
      <rPr>
        <sz val="10"/>
        <color theme="1"/>
        <rFont val="Adani Regular"/>
      </rPr>
      <t>Providing and fixing Marble designer work 16-18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r>
  </si>
  <si>
    <r>
      <rPr>
        <b/>
        <sz val="10"/>
        <color theme="1"/>
        <rFont val="Adani Regular"/>
      </rPr>
      <t xml:space="preserve">Marble Designer Cladding Type 1 : </t>
    </r>
    <r>
      <rPr>
        <sz val="10"/>
        <color theme="1"/>
        <rFont val="Adani Regular"/>
      </rPr>
      <t xml:space="preserve">Base Price of Marble @ 450/- Per sft, </t>
    </r>
  </si>
  <si>
    <t>for toilets wall</t>
  </si>
  <si>
    <r>
      <t xml:space="preserve">Marble Designer Cladding Type 2 </t>
    </r>
    <r>
      <rPr>
        <sz val="10"/>
        <color theme="1"/>
        <rFont val="Adani Regular"/>
      </rPr>
      <t xml:space="preserve">: Base Price of Marble @ 1200/- Per sft, </t>
    </r>
  </si>
  <si>
    <t xml:space="preserve">WOODEN FLOORING </t>
  </si>
  <si>
    <t xml:space="preserve">Providing &amp; fixing 15mm thick Engineered wooden flooring of approved make &amp; shade in chevron pattern with 2mm thick base foam including all fixing arrangement &amp; required profile &amp; skirting complete in all respect. (Basic cost of Engineered Wooden  flooring@ Rs. 550 per sft) (Actual Laying area at site to be measured &amp; paid ).  
</t>
  </si>
  <si>
    <t>CARPET / RUG FLOORING</t>
  </si>
  <si>
    <t xml:space="preserve">Providing &amp; fixing Carpet / Rug  of Handmade / Machine tuffted with Pile Yarn (80% wool &amp; 20% nylon or 100% Viscose/Bamboo silk) Dyed in Eco freindly pigment color with Enviromental freindly standards.  Sanitized with stain free and Alergy  resistant quality. Carpet should have warranty of Minimum 10-15 year  and installed by the expert installer or manufacturer recommended agency.      (1500GSM 12 to 14mm thick Nylon Printed  Customized or Axminster)  with Protection covering till Handover of the Project. 
</t>
  </si>
  <si>
    <t>For  Premium Lounge &amp; Spa Area</t>
  </si>
  <si>
    <r>
      <rPr>
        <b/>
        <sz val="10"/>
        <color theme="1"/>
        <rFont val="Adani Regular"/>
      </rPr>
      <t xml:space="preserve">Carpet type 1 : </t>
    </r>
    <r>
      <rPr>
        <sz val="10"/>
        <color theme="1"/>
        <rFont val="Adani Regular"/>
      </rPr>
      <t>Base Price of Carpet @ Rs. 1500 per sft</t>
    </r>
  </si>
  <si>
    <r>
      <rPr>
        <b/>
        <sz val="10"/>
        <color theme="1"/>
        <rFont val="Adani Regular"/>
      </rPr>
      <t xml:space="preserve">Carpet type 2 : </t>
    </r>
    <r>
      <rPr>
        <sz val="10"/>
        <color theme="1"/>
        <rFont val="Adani Regular"/>
      </rPr>
      <t>Base Price of Carpet @ Rs. 3500 per Sqm</t>
    </r>
  </si>
  <si>
    <r>
      <rPr>
        <b/>
        <sz val="10"/>
        <color theme="1"/>
        <rFont val="Adani Regular"/>
      </rPr>
      <t xml:space="preserve">MARBLE COMBINATION FLOORING : </t>
    </r>
    <r>
      <rPr>
        <sz val="10"/>
        <color theme="1"/>
        <rFont val="Adani Regular"/>
      </rPr>
      <t>Providing and fixing Marble combination work with 20mm thick, mirror polished, prepolished, water jet cuting of required size and pattern, approved shade, colour and texture inlay as per the design approved by the Architect, laid over 20 mm thick base cement mortar 1:3 (1 cement : 3 coarse sand), white cement slurry , joints treated with teenaxe mixed with matching pigment, epoxy touch ups, including rubbing etc. complete and at all level. Marble stone should be of well known brand with A+ Grade of complies use the Moisture absorption test as per IS 1124 &amp; Hardness test is done as per Mho’s scale and Specific gravity test is done as per IS 1122.( Actual size of stone to be measured &amp; paid ). Cost also include the Protection covering till handover with bubble sheet as per advised by the Project Incharge.</t>
    </r>
  </si>
  <si>
    <r>
      <rPr>
        <b/>
        <sz val="10"/>
        <color theme="1"/>
        <rFont val="Adani Regular"/>
      </rPr>
      <t xml:space="preserve">Marble Combination / Inlay Flooring : </t>
    </r>
    <r>
      <rPr>
        <sz val="10"/>
        <color theme="1"/>
        <rFont val="Adani Regular"/>
      </rPr>
      <t>Type 1, Base Rate  ST01 @ 1300/- per sft, ST02 @ 950/- per sft, For Reception area Circular highlighter/ insert</t>
    </r>
  </si>
  <si>
    <t>Combination of ST-01 &amp; ST-02 / In Recpetion pillar around</t>
  </si>
  <si>
    <r>
      <rPr>
        <b/>
        <sz val="10"/>
        <color theme="1"/>
        <rFont val="Adani Regular"/>
      </rPr>
      <t xml:space="preserve">KOTA STONE FLOORING : </t>
    </r>
    <r>
      <rPr>
        <sz val="10"/>
        <color theme="1"/>
        <rFont val="Adani Regular"/>
      </rPr>
      <t xml:space="preserve">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t>
    </r>
    <r>
      <rPr>
        <b/>
        <sz val="10"/>
        <color theme="1"/>
        <rFont val="Adani Regular"/>
      </rPr>
      <t>( Basic cost of Granite stone @ Rs. 65/- per sft)</t>
    </r>
  </si>
  <si>
    <t>T-01 / For Kitchen</t>
  </si>
  <si>
    <t>SqM</t>
  </si>
  <si>
    <t>TOTAL FOR FLOORING WORK/CLADDING WORK</t>
  </si>
  <si>
    <t>D</t>
  </si>
  <si>
    <r>
      <rPr>
        <b/>
        <sz val="10"/>
        <color theme="1"/>
        <rFont val="Adani Regular"/>
      </rPr>
      <t xml:space="preserve">DOOR / WINDOW FRAME : </t>
    </r>
    <r>
      <rPr>
        <sz val="10"/>
        <color theme="1"/>
        <rFont val="Adani Regular"/>
      </rPr>
      <t>Providing and fixing  door and window frames made out of Natural Fiber Polymer Composite Wood/Board (Eco freindly, Recyclable) with necessary groove ( 6mm x 6 mm ) &amp;  single rebate  including necessary M.S. hold-fasts in cement concrete blocks 1: 2: 4 / fasteners ( expendable 10mm dia ) on either side fixed in line and level.  The frame to be treated with necessary anti-termite chemical and fire retardant paint on partition side &amp; finally finished with PU polish/Paint  complete in all respect.</t>
    </r>
  </si>
  <si>
    <r>
      <rPr>
        <b/>
        <sz val="10"/>
        <color theme="1"/>
        <rFont val="Adani Regular"/>
      </rPr>
      <t xml:space="preserve">ALLUMUNIUM EXTRUDED DOOR FRAME : </t>
    </r>
    <r>
      <rPr>
        <sz val="10"/>
        <color theme="1"/>
        <rFont val="Adani Regular"/>
      </rPr>
      <t>Providing and fixing Allumunium extruded door frame of section 100x25mm with 2.5mm thickness Extruded allumunium frame with using door stop trim/rebate of 20x11mm on frame all three side compatible for 35-45mm thick door panel complete as per the manufacturer technical specfication &amp; dwg. with approved color as per Architect.</t>
    </r>
  </si>
  <si>
    <r>
      <rPr>
        <b/>
        <sz val="10"/>
        <color theme="1"/>
        <rFont val="Adani Regular"/>
      </rPr>
      <t xml:space="preserve">Single Leaf Door </t>
    </r>
    <r>
      <rPr>
        <sz val="10"/>
        <color theme="1"/>
        <rFont val="Adani Regular"/>
      </rPr>
      <t xml:space="preserve">- 900/1200mm Long x 2400mm high </t>
    </r>
  </si>
  <si>
    <t>For Toilet doors</t>
  </si>
  <si>
    <r>
      <rPr>
        <b/>
        <sz val="10"/>
        <color theme="1"/>
        <rFont val="Adani Regular"/>
      </rPr>
      <t xml:space="preserve">Double Leaf Door </t>
    </r>
    <r>
      <rPr>
        <sz val="10"/>
        <color theme="1"/>
        <rFont val="Adani Regular"/>
      </rPr>
      <t xml:space="preserve">- 1500/1800mm Long x 2400mm high </t>
    </r>
  </si>
  <si>
    <t>For Merchandise wall</t>
  </si>
  <si>
    <r>
      <rPr>
        <b/>
        <sz val="10"/>
        <color theme="1"/>
        <rFont val="Adani Regular"/>
      </rPr>
      <t xml:space="preserve">LAMINATED DOOR SHUTTER : </t>
    </r>
    <r>
      <rPr>
        <sz val="10"/>
        <color theme="1"/>
        <rFont val="Adani Regular"/>
      </rPr>
      <t xml:space="preserve">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 </t>
    </r>
  </si>
  <si>
    <t xml:space="preserve">With Vision panel - Size 250mm x 900mm or as per design approved - </t>
  </si>
  <si>
    <t>For  Spa &amp; admin office</t>
  </si>
  <si>
    <t xml:space="preserve">Without vision Panel - </t>
  </si>
  <si>
    <t>For toilets</t>
  </si>
  <si>
    <r>
      <rPr>
        <b/>
        <sz val="10"/>
        <color theme="1"/>
        <rFont val="Adani Regular"/>
      </rPr>
      <t xml:space="preserve">LAMINATED SHAFT SHUTTER : </t>
    </r>
    <r>
      <rPr>
        <sz val="10"/>
        <color theme="1"/>
        <rFont val="Adani Regular"/>
      </rPr>
      <t>Providing and fixing 25 mm. thick flush door shutters core of block board ( MR Grade ) construction with  well matched 1mm thick  laminate   sheet of approved make &amp; shade on both faces of shutter including white ash wood  edge lipping (12mm thick) finish with  PU polish, all required fittings such as 4 nos. 125 mm. size brass butt hinges per leaf with necessary screws and S.S. fittings including handles, tower bolts, door stopper, rubber buffer,    etc.  complete in all respect.( Basic cost of laminate @ Rs. 970/-Sqm)  ( Actual size of shutter to be measured &amp; paid ). ( Shaft &amp; Janitor Room Entry Door )</t>
    </r>
  </si>
  <si>
    <r>
      <rPr>
        <b/>
        <sz val="10"/>
        <color theme="1"/>
        <rFont val="Adani Regular"/>
      </rPr>
      <t xml:space="preserve">FIRE RATED WOODEN DOOR 2HR. RATING : </t>
    </r>
    <r>
      <rPr>
        <sz val="10"/>
        <color theme="1"/>
        <rFont val="Adani Regular"/>
      </rPr>
      <t>Providing &amp; Fixing of  120min rating wooden fire door shutter with frames as per the specification as per below : -
Frame : P/f Door frames manufactured out of Hardwood Mirandi of nominal section 120mm x 70mm with heat activated Intumescent fire seal strips of size 10mm x 4 mm provided in grooves on all three sides of the frame on both side. Hardwood to be Treated with VIPER Fire Retardant Primer FR 880 and VIPER Finishing Paint FRS 881 Use two coats of Fireguard FR880 Wood Primer followed by 2/3 coats of Fireshield FRS 881 Finishing paint even on prev iously painted/polished surfaces. (FIRESHIELD FRS 881 FINISHING PAINT FR-881 of CPWD-DSR approved item Ref.Page 165 Code no 13.88a-2002) as per color approved by the Architect.
Shutter : Door shutter of 52mm thickness conforming to BS:476 part 22 and IS-3614 Part 2 as per prototype tested from CBRI Roorkee for stability and integrity and insulation, with comprising of 75x48mm hardwood internal timber frame work, with infill 25mm thick Fire rated rock wool insulation having density 96kg/m3, the insulation shall be sandwiched between 2nos 12mm thick noncombustible(calcium silicate) boards, cladded with 3mm thick commercial ply on both sides of shutter with heat activated intumescent fire seal strip of size 20x4mm make Sealz mounted in the grooves of expose/concealed lipping all around the shutter except bottom.. 
Finishing / Hardware :- 
Frame to be painted with VIPER Finishing Paint FRS 881 as per color approved by the Architect
Shutter finish with 1mm thick Laminate on Both Side - conforming to HSN 4823
SS Hinges - 04 nos per leaf - conforming to HSN 8302
Door Closer - conforming to HSN 8302
6mm thick VP Fire Rated Clear  - 200x300mm - conforming to HSN 7007
Trim- conforming to HSN 8302
Dash Fastner-08nos.per leaf- conforming to HSN 7318
Panic Bar conforming to HSN 8302 (Optional) cost to be separated
Note : Contracter shall need to submit the manufacturer shop drawing for the fire for approval before ordering.</t>
    </r>
  </si>
  <si>
    <r>
      <rPr>
        <b/>
        <sz val="10"/>
        <color theme="1"/>
        <rFont val="Adani Regular"/>
      </rPr>
      <t xml:space="preserve">FRAMED GLASS PARTITION : </t>
    </r>
    <r>
      <rPr>
        <sz val="10"/>
        <color theme="1"/>
        <rFont val="Adani Regular"/>
      </rPr>
      <t xml:space="preserve">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ASTME-E 90
  </t>
    </r>
  </si>
  <si>
    <t>Single Glazed Partition, Size 50mm wide x 30mm high, color as approved</t>
  </si>
  <si>
    <t>Single Glazed Partition, Size 100mm wide x 30mm high, color as approved</t>
  </si>
  <si>
    <t>Single Glazed without framed - For kitchen window</t>
  </si>
  <si>
    <t>Providing &amp; fixing  Hydraulic sleek door closer of approved make including all fixing arrangement complete in all respect. Door weight capacity upto 80kg, with 10year manufacturer warranty complete as per design approved.</t>
  </si>
  <si>
    <t>No</t>
  </si>
  <si>
    <t>Providing &amp; fixing  Door  Lock (  Motrise  lever one side knob cylinder &amp; one side key  finish in rose gold SS  ) of approved make including all fixing arrangement complete in all respect.</t>
  </si>
  <si>
    <t>Providing &amp; fixing  Door  Lock (  Motrise  lever one side knob cylinder &amp; one side key  finish in  SS  ) of approved make including all fixing arrangement complete in all respect.</t>
  </si>
  <si>
    <t>Providing &amp; fixing  Floor Spring of approved make including all fixing arrangement complete in all respect. Door weight capacity upto 70kg, with 10year manufacturer warranty complete as per design approved. For Handicape toilet door</t>
  </si>
  <si>
    <t>Providing &amp; fixing  50mm dia SS 304 grade (finish : As per approved ) 600mm Long H type Handle including all the accessories and fitting as per requirement complete.</t>
  </si>
  <si>
    <t>Set</t>
  </si>
  <si>
    <t xml:space="preserve">TOTAL FOR DOOR WINDOW WORK </t>
  </si>
  <si>
    <t>E</t>
  </si>
  <si>
    <t>PLY /BOARD CLADDING (Two Layer/Double Sided) : Providing and fixing 12mm thick Natural Fiber Polymer Composite Wood/Board (Eco freindly, Recyclable) Ply of approved make on existing M.S. frame work including all fixing arrangement   complete in all respect . (Partition Length to be measured only)</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</si>
  <si>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</si>
  <si>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PLY /BOARD CLADDING (Two Layer/Single Sided) : Providing and fixing 12mm thick Natural Fiber Polymer Composite Wood/Board (Eco freindly, Recyclable) board of approved make on existing M.S. frame work including all fixing arrangement   complete in all respect . (Partition Length to be measured only)</t>
  </si>
  <si>
    <t>PLY /BOARD CLADDING (One Layer/Single Sided) : Providing and fixing 12mm thick Natural Fiber Polymer Composite Wood/Board (Eco freindly, Recyclable) board of approved make on existing M.S. frame work including all fixing arrangement   complete in all respect . (Partition Length to be measured only)</t>
  </si>
  <si>
    <t xml:space="preserve">LAMINATE PANNELING : Providing and fixing 1mm thick laminate  panelling over existing partition as per approved sample including all fixing arrangement complete in all respect. Only finished area to be measured &amp; paid. ( Basic cost of Laminate@ Rs.90/-Sft ). </t>
  </si>
  <si>
    <t>Providing &amp; fixing 1.2mm thick aluminium.  Skirting  PVDF coated (100mm height rose gold finish ) / anodised  as per approved sample over existing partition including all fixing arrangement complete in all respect. ( Basic cost Aluminium Skirting @ Rs. 450/-Rmtr)</t>
  </si>
  <si>
    <t>Providing and fixing over head storage with necessary shelves as per design  made out of 19mm thick Natural Fiber Polymer composite Board/Wood Material  ply  fixed with the help of all necessary hardware like nail and fasteners and all internal surface of storage to be finished with 0.8mm thick laminate &amp; external surface to be finished with 1mm thick laminate including  required  shelves, shutters and  required hardware like handle, knobs, magnetic catcher, hinges, shutter lock etc. all are  superior quality  of approved make complete in all respect. (Basic cost of laminate for internal surface @ Rs. 28/- sft &amp; external surface laminate@ Rs.90/-Sft</t>
  </si>
  <si>
    <t>Size : 450mm</t>
  </si>
  <si>
    <r>
      <t xml:space="preserve">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</si>
  <si>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Size : 3500mm long x 600mm deep x 850mm high</t>
  </si>
  <si>
    <t>For Bar back area</t>
  </si>
  <si>
    <t>Size : 1300mm long x 600mm deep x 850mm high</t>
  </si>
  <si>
    <t>For Spa basin counter</t>
  </si>
  <si>
    <r>
      <t xml:space="preserve">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</si>
  <si>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 xml:space="preserve">Size 5500mm long x 600mm deep x 850mm high - </t>
  </si>
  <si>
    <t>For kitchen outside servery area</t>
  </si>
  <si>
    <t xml:space="preserve">Size 3529mm long x 600mm deep x 850mm high - </t>
  </si>
  <si>
    <t>For Bar area open lounge</t>
  </si>
  <si>
    <t xml:space="preserve">Size 2000mm long x 600mm deep x 850mm high - </t>
  </si>
  <si>
    <t>For P Lounge</t>
  </si>
  <si>
    <r>
      <t xml:space="preserve">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t>
    </r>
    <r>
      <rPr>
        <b/>
        <sz val="10"/>
        <color theme="1"/>
        <rFont val="Adani Regular"/>
      </rPr>
      <t xml:space="preserve">(Basic cost of laminate for internal surface @ Rs. 28/- sft &amp; external surface Metal Pentagon shape mirror reflection + Gold plated  finish Tiles (As per sample approved) @ Rs.750/- per Sft, Marble at Top @ 450/- per sft, Basic cost Gold plated finish Aluminium Skirting @ Rs. 450/-Rmtr) </t>
    </r>
  </si>
  <si>
    <t>Size 4000mm long x 1200mm deep x 850mm high - kitchen outside servery area</t>
  </si>
  <si>
    <r>
      <t xml:space="preserve">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t>
    </r>
    <r>
      <rPr>
        <b/>
        <sz val="10"/>
        <color theme="1"/>
        <rFont val="Adani Regular"/>
      </rPr>
      <t xml:space="preserve">(Basic cost of laminate for internal surface @ Rs. 28/- sft &amp; external surface SS Texture Emboss Antique finish coating Sheet @ Rs.2500/- per Sft, Marble at Top @ 450/- per sft, Basic cost Gold plated finish Aluminium Skirting @ Rs. 450/-Rmtr) </t>
    </r>
  </si>
  <si>
    <t xml:space="preserve">Size 7753mm long x 400mm wide from top with below covered boxing structure x 1050mm high </t>
  </si>
  <si>
    <t>for Around Large Tree high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</si>
  <si>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</si>
  <si>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 xml:space="preserve">Size 3935mm long x 400mm wide from Top </t>
  </si>
  <si>
    <t>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</si>
  <si>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</si>
  <si>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r>
      <t xml:space="preserve">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t>
    </r>
    <r>
      <rPr>
        <b/>
        <sz val="10"/>
        <color theme="1"/>
        <rFont val="Adani Regular"/>
      </rPr>
      <t xml:space="preserve">(Basic cost of laminate for internal surface @ Rs. 28/- sft &amp; external surface Metal Pentagon shape mirror reflection + Gold plated  finish Tiles (As per sample approved) @ Rs.750/- per Sft, , Marble at Top @ 450/- per sft, Basic cost Gold plated finish Aluminium Skirting @ Rs. 450/-Rmtr) </t>
    </r>
  </si>
  <si>
    <t xml:space="preserve">Size 3900mm long x overall 700mm deep / Double ht 300mm wide from top x 850/1050mm high </t>
  </si>
  <si>
    <t>For Bar front counter</t>
  </si>
  <si>
    <t>SOILD PVD SHEET CLADDING :  Providing Making &amp; fixing/pasting with approved adhesive in position 1mm thick SS Sheet of grade 304 PVD coated with approved colour, shade, texture &amp; finish over 12mm thick base FLEXI Ply board of approved brand &amp; manufacture,  PVD coated sheet shall be wrapped around the base  ply   frame at site with approved quality adhesive etc complete as per drawings &amp; instructions of Project-in-Charge. cost include the provision of  offset spacing for light provision and any back base suface paint in matching shade of PVD finish prior installtion complete as per detail drawing.   ( Basic cost of PVD coated SS sheet @ Rs.410/- Sft) (Emboss Print design @ 100/- per sft)</t>
  </si>
  <si>
    <t xml:space="preserve">Solid Sheet Cladding Plain type 1 </t>
  </si>
  <si>
    <t>Solid Sheet Cladding with Emboss design Print Texture type 2</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</si>
  <si>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</si>
  <si>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2000mm dia</t>
  </si>
  <si>
    <t>nos</t>
  </si>
  <si>
    <t>Art work Type 1 :  Round size 1500mm dia</t>
  </si>
  <si>
    <t>TWISTED BRANCH ELEMENT  :  Providing, making &amp; fixing twisted tree branch looks design element in ceiling fix on existing ceiling support with using required fixing hardware of fastners,screw,clutch wire as per load bearing and stabilty requirements. Twisted branch element made in approx size of upto 200mm dia x Length as per design &amp; drawing adjoining with neat and clean joints. the twisted branch shall be made in 2-3 or more 25mm dia round Natural Fiber Polymer Composite Board wood ( Eco freindly, Recyclable material ) twisting to make the hollow tube feature and fix in ceiling with complete finish in duco paint shade as per approved.</t>
  </si>
  <si>
    <t>RMT</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</si>
  <si>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</si>
  <si>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A.</t>
  </si>
  <si>
    <t>FOR BAR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</si>
  <si>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complete as per detail drawing. pipe length is variable as per the design and provision petal/leaves attachment complete in all respact or advise by the Architect. (note : Length to measured as per actual and paid)</t>
  </si>
  <si>
    <t>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(Base price for SS PVD sheet 450/- per sft + 100/- per sft for emboss texture per sft)</t>
  </si>
  <si>
    <t>i)</t>
  </si>
  <si>
    <t>i) Solid petal and leaves : made of base 18mm thick Natural Fiber Polymer Composite Board wood ( Eco freindly, Recyclable material ) with 1mm thick SS sheet finished with hammered texture emboss and coated in PVD finished as per the shade approved complete with fixing support above to fixed on ceiling complete as per detail drawing.</t>
  </si>
  <si>
    <t>L1  : Size 130/250/310/395mm Long  x  75/125/150/175mm wide x 1 each</t>
  </si>
  <si>
    <t>L2  : Size 220/285/355mm Long  x 100/125/150mm wide x 1 each</t>
  </si>
  <si>
    <t>ii)</t>
  </si>
  <si>
    <t xml:space="preserve">ii) Grill Petal / Leaves : made of 18mm thick Natural Fiber Polymer Composite Board wood ( Eco freindly, Recyclable material ) side frame of 25mm wide with 1mm thick SS sheet finished with hammered texture emboss and coated in PVD finished as per the shade approved, covered and wrap from bottom with perforation for AC air ventilation as per design and drawing complete. </t>
  </si>
  <si>
    <t>L1  : Size 475mm Long  x  225mm wide x 1 each</t>
  </si>
  <si>
    <t>iii)</t>
  </si>
  <si>
    <t>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(Note : LED Profile  &amp; light cost not included and will be paid seperate)</t>
  </si>
  <si>
    <t>L1  : Size 620mm Long  x  275mm wide x 1 each</t>
  </si>
  <si>
    <t>L2  : Size395/530/620mm Long  x 175/225/275mm wide x 1 each</t>
  </si>
  <si>
    <t>B.</t>
  </si>
  <si>
    <t>FOR HIGH COUNTER AREA</t>
  </si>
  <si>
    <t xml:space="preserve">PETAL / LEAVES ELEMENT  :  Providing, making &amp; fixing Petal / Leaves element to emerge with Tree of life Design Element as per design/ Drawing. Petal / Leaves are made in variable size and finishes as per the design / detail drawing. Design create in two diffrentiate detail L1 &amp; L2 which makes of solid marquise shape form of petal / leaves. </t>
  </si>
  <si>
    <t>L1  : Size 130/250/310/400mm Long  x  75/125/150/175mm wide x 1 each</t>
  </si>
  <si>
    <t xml:space="preserve">iii) Light Petal / Leaves : made of 18mm thick Natural Fiber Polymer Composite Board wood ( Eco freindly, Recyclable material ) side frame of 25mm wide with 1mm thick SS sheet finished with hammered texture emboss and coated in PVD finished as per the shade approved, covered and wrap from top with central area for light provision with side profile light as per design and drawing complete. </t>
  </si>
  <si>
    <t>L1  : Size 615/700/800mm Long  x  275/325/350mm wide x 1 each</t>
  </si>
  <si>
    <t>L2 : Size 475/620/700/800/810mm Long  x 225/275/325/350/375mm wide x 1 each</t>
  </si>
  <si>
    <t>C.</t>
  </si>
  <si>
    <t>FOR ISLAND COUNTER AREA</t>
  </si>
  <si>
    <t>L1  : Size 130/250mm Long  x  75/125mm wide x 1 each</t>
  </si>
  <si>
    <t>L2  : Size 250/310mm Long  x 110/135mm wide x 1 each</t>
  </si>
  <si>
    <t>D.</t>
  </si>
  <si>
    <t>FOR RECEPTION AREA</t>
  </si>
  <si>
    <t>TRUNK ELEMENT : made in 15mm dia SS pipe with PVD finish as per color /shade approved or detail drawing. Pipe to be fixed and welded with inner circle pipe fitted for support in bottom and top where curve form start, also the curve and horizontal form in ceiling shall be be fitted with ceiling support with neat &amp; clean finish, also on wall bottom fixd to profile skirting as per design complete / detail drawing. pipe length is variable as per the design and provision petal/leaves attachment complete in all respact or advise by the Architect. (note : Length to measured as per actual and paid)</t>
  </si>
  <si>
    <t>i) Solid petal and leaves : made of base 18mm thick Natural Fiber Polymer Composite Board wood ( Eco freindly, Recyclable material ) with 1mm thick SS sheet finished with Plain Mirror finish / hammered texture emboss / Solid Color PVD Coated finished as per the shade approved complete with fixing support above to fixed on ceiling /wall complete as per detail drawing.</t>
  </si>
  <si>
    <t>L1 - Ceiling : Size 305/440/535/585mm Long  x  140/440/535/585mm wide x 1 each</t>
  </si>
  <si>
    <t>L2 - Ceiling : Size 350/485/580/640mm Long  x 160/175/210/265mm wide x 1 each</t>
  </si>
  <si>
    <t>A&amp;B type Wall Leaf : Size 280/335/410/485/560mm Long x 112/148/192/240/285mm x 1 each</t>
  </si>
  <si>
    <t>L1 - Ceiling : Size 440/485/585/585mm Long  x  130/190/225/255mm wide x 1 each</t>
  </si>
  <si>
    <t>L2 - Ceiling : Size 290/440/525/640/mm Long  x 110/160/190/255mm wide x 1 each</t>
  </si>
  <si>
    <t>JAALI FRAME SCREEN : Providing and fixing CNC cut pattern as per design Jaali frame screen made in 15mm thick Natural Fiber Polymer Composite Board  / Wood / Ply ( Eco freindly, Recyclable material )  around LED TV size approx 55"  with side jaali frame of 185mm wide. Jaali with solid 15x15mm profile in outer / inner frame edges and rest part in CNC cut jaali pattern. frame shall be fixed on wall with using SS clamp / bracket / spacers to match with LED depth to make flush / eveness detail, Entire frame will be in Duco Paint fininsh as per the RAL color shade approved by the Architect and complete in all respact. (Size Approx : 1110mm wide x 1635mm high x 15mm thick)</t>
  </si>
  <si>
    <t>ELIPTICAL SHAPE NICHE BOX : Providing,making &amp; fixing Eliptical shape niche box made in 12mm thick Natural Fiber Polymer Composite Board / wood / Ply( Eco freindly, Recyclable material ) using  100mm deep niche with backing of 12mm thick ply with 4mm thick thick mirror pasted both side as per niche shape and design with 12x12mm SS PVD finish moulding  in front &amp; back, shelf &amp; pelmet box for light inside the niche, side in curve shape with duco paint finish as per the approved detail drawing. ( Overall Niche Box Size 500mm high x 255mm wide x 100mm deep)</t>
  </si>
  <si>
    <t>ANTIQUE MIRROR / DESIGNER GLASS PANNELING : Providing and pasting Antique mirror / Designer glass pasting on wall / partition / panneling using base of 12mm thick Natural Fiber Polymer Composite Board / wood / Ply( Eco freindly, Recyclable material ) and 6-8mm thick Antique mirror with factory cut of eliptical shape cutout for niche as per design in panel, pasted using required silicon or adhesive and complete in all respact to design and approved by the Architect. (Antique mirror / Designer Glass base price @ 550/- per sft)</t>
  </si>
  <si>
    <t>For bar back / Merchandise wall</t>
  </si>
  <si>
    <t>TOTAL FOR WOOD WORK FOR WALL PANELLING</t>
  </si>
  <si>
    <t>F</t>
  </si>
  <si>
    <t>FR GRADE GYPSUM BOARD CEILING :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 and no extra item/charges will be entartain or approved in any manner.
Note : Above item excluding the cost of painting.</t>
  </si>
  <si>
    <t>MOISTURE RESISTANT GYPSUM CEILING : Providing and fixing MR grade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 Rate quoted should be included for all design work,  Nothing to be paid extra for design work. ( Actual Plain Area to be measured &amp; paid ).( Male, Female, &amp; Handicap Toilet false ceiling )</t>
  </si>
  <si>
    <t xml:space="preserve">METAL GRID CEILING : Providing and fixing Gl Clip in Metal Ceiling System of 600x600 mm module which includes providing and fixing 'C' wall angle of size 20x30x20 mm made of 0.5 mm thick pre painted steel along the perimeter of the room with help of nylon sleeves and wooden screws at 300 mm center to centre, suspending the main C carrier of size 10x38x10 mm made of G.I steel 0.7 mm thick from the soffit with the help of soffit cleat 37x27x25x1.6 mm, rawl plugs of size 38x12 mm and C carrier suspension clip and main carrier bracket at 1000 mm c/c. Inverted triangle shaped Spring Tee having height of 24 mm and width of 34 mm made of Gl steel 0.45 mm thick is then fixed to the main C carrier and in direction perpendicular to it at 600 mm centers with help of suspension brackets. Wherever the main C carrier and spring T have to join, C carrier and spring T connectors have to be used. All sections to be galvanized @ 120 gms/sqm (both side inclusive), fixing with clip in tiles into spring T with :
</t>
  </si>
  <si>
    <t>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 For Kitchen false ceiling)</t>
  </si>
  <si>
    <t>WOODEN CEILING  : Providing and fixing Wooden Ceiling for base made in MS Frame rolled section  upto 25 to 45mm x 1.6mm thickness (Tubular,angle,channel support frame ) supported to existing sub frame / slab using mechanical / Chemical fastners complete in all respat to ensure the Load bearing capacity technical requirements as per advise by the project incharge. Frame shall be finish at false ceiling level with 12mm thick Natural Fiber Polymer Composite Wood/Board (Eco freindly, Recyclable) Ply cladding as per design &amp; detail drawing. (Paint work shall be excluded &amp; seperate)</t>
  </si>
  <si>
    <t>TOTAL FOR FALSE CEILING WORK</t>
  </si>
  <si>
    <t>G</t>
  </si>
  <si>
    <t>Painting &amp; applying of texture paint ( interior / exterior grade)  including base preparation with sanding of existing surface of plain wall/partion &amp; repairing with putty for achieving even surface of approved  Finish or as per manufacturer etc requirements, Applying of texture base design with coating water based  base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Cereskaken &amp; 2 coats of PU based clear to,coat and complete as per sample approved by the Architect.</t>
  </si>
  <si>
    <t>Texture Paint Type 1 - (Rough Sand Stone finish shade): Base Rate of Texture paint @ 220/- Per sft, Providing and applying external surface Stone texture coating  SKK  Eleganstone Sagan  approved customized shade  consisting of water based Natural Sand stone material which is highly abrasion &amp; scratch resistant with 6 coat system &amp; PU Based clear top coat which shall be highly water repellant, Anti-algae &amp; anti-fungal in nature. The coating shall also cover hairline cracks with application method which includes Surface Preparation, 2 coats of two component silicate based primer, Making groove, 2 coats of Elaganstone Sagan (wet on wet) &amp; 2 coats of PU based clear top coat.</t>
  </si>
  <si>
    <t>Texture Paint Type 2 - (Lenaluck - Hammering shade) : Base Rate of Texture paint @ 85/- Per sft, Providing &amp; Applying Resin Texture (SKK Lenaluck) (Spray Finish/Roller Finish) to be on (smooth plaster/concrete) surface with (spray/roller) textured coating by SKK, which is Acrylic resin body (spray/roller) textured coating with Singapore Green Mark Certificate. Primer coat to be of (SKK Color Binder EX), Texture Coat: SKK Lenaluck (Spray Finish/Roller Finish), a water reducible modified acrylic resin reinforced (spray/roller) body  texture, Final Coat to be (Compo Silicon W55),  scaffolding including.</t>
  </si>
  <si>
    <t>In Entire Lounge area ceiling</t>
  </si>
  <si>
    <t>Plastic Emulsion Paint : Providing &amp; Applying three or more coats of Acrylic Plastic Emulsion  Paint of approved make &amp; shade including preparation of base by Acrylic based putty &amp; primer  complete in all respect. ( Ceiling/wall as per design and site)</t>
  </si>
  <si>
    <t>Duco / PU Paint : Providing &amp; Applying Duco / PU Paint as per approved color, shade and sample approve by the Architect, base to be prepare on dry surface with smooth / plain with proper sanding with duco / PU patti 3-4 coat and make it smooth to receive the final finish paint with spray machine including base primer complete as the instructuion by the manufacturer or satisfactory level of finish by the Project Incharge.</t>
  </si>
  <si>
    <t xml:space="preserve">WallPaper : Providing &amp; fixing Fabric backed Vinyl Wall covering(10.05mtr. X .52mtr ) ( 300gsm Type-II)  fire  Retardant as per approved sample including all fixing arrangement complete in all respect. ( Basic cost of Fabric backed Vinyl Wall covering @ Rs. 90/- per sft ) </t>
  </si>
  <si>
    <t>As per dwg / Elevation</t>
  </si>
  <si>
    <t>TOTAL FOR FINISHING WORK</t>
  </si>
  <si>
    <t xml:space="preserve">Providing &amp; filling 50mm thick Fibre  Glass wool ( 64kg density ) in M. S. frame work for partition wall for making sound proof </t>
  </si>
  <si>
    <t>Providing &amp; fixing 6mm thick  silver back finish looking mirror with adhesive of approved make on existing Natural Fiber Polymer composite Board/Wood Material ply  as per design including all fixing arrangement complete in all respect. ( Basic cost of looking Mirror @ Rs. 120/- Sqft)</t>
  </si>
  <si>
    <t>Mirror Panneling with back ply - For Ladies toilet full ht mirror</t>
  </si>
  <si>
    <t>Mirror with SS PVD Finish Profile Frame and back ply : Size 800mm long x 900mm high - For Toilets</t>
  </si>
  <si>
    <t>Providing &amp; fixing Trims profile in wall partition,floor,ceiling etc in Rose Gold or approved color finish as per approved sample fixed with adhesive of approved make  including all fixing arrangement complete in all respect.</t>
  </si>
  <si>
    <t xml:space="preserve"> L- angle profile ( 12mm x 12mm x 1.5mm thick  )( Basic cost of profile @ Rs. 350 Rmtr. )</t>
  </si>
  <si>
    <t>site specifc</t>
  </si>
  <si>
    <t>Rmtr</t>
  </si>
  <si>
    <t>Transition Profile : size 25mm wide - For where change in in floor such carpet,wooden floor,tile, stone etc. ( Basic cost of profile @ Rs. 350 Rmtr. )</t>
  </si>
  <si>
    <t>Insert BRASS Strip Trims - size 5mm wide on top x 4mm thick x 25mm deep, Base Price Rs. 550/- per rmt</t>
  </si>
  <si>
    <t xml:space="preserve">P/F Planter Threshold (size 100mm thick x 150mm high) made in MS frame 25x25 with 1.4mm thickness and cladd with single layer of BWP Natural Fiber Polymer composite Board/Wood Material Board all around with hardware as required and finish with approved material as per below and pasted with required ashesive and buffing polish complete as per the design. </t>
  </si>
  <si>
    <t>Type 1 with Corion finsh, Base price of marble Rs. 850/- per sft</t>
  </si>
  <si>
    <t>Type 2 with Marble finsh, Base price of marble Rs. 900/- per sft</t>
  </si>
  <si>
    <t>Curtain : Providing and installing Curtain made in approved fabric shade and color with fabric transperency as approved, cost include the curtain track channel single/double along with curtain hold tie and complete as per the design and requirements.</t>
  </si>
  <si>
    <t>Shear Curtain : Base Price of fabric @ 450/- per mtr</t>
  </si>
  <si>
    <t>Fabric Curtain : Base Price of fabric @ 850/- per mtr</t>
  </si>
  <si>
    <t xml:space="preserve">Roller Blind : Providing and fixing Roller blind of approved shade, color and fabric. 
Fabric shall be woven from formulated platisol extruded over a polyaster yarn. The fabric should be weaved to provide subtle view of the side of the blind and should offer elimination of glare and sunlight radiance upto a minimum of 80%. The fabric shall be flame retardant.The fabric should have 3% openess. 
Roller Tube shall be of extruded  Aluminium alloy 38mm O.D with a minimum wall thickness of 1.0mm duly anodised for long life. 
Clutch shall be wrap spring design with high strength fibreglass reinforced polyster assembly and high carbon steel springs to transmit motion from driving to driven members of clutch mechanism. Clutch shall operate by directionally with the use of an endless beaded chain. Clutch mechanism shall be crash proof, prevent slippage and shall raise and lower smoothly to any desired height.Clutch shall never need adjustment.
Installation Brackets shall be of tomised steel powdercoated to give superior finish. Bracket shall accommodateoverhead, side or face mounting with clutch assembly on either end of the roller.
Bottom of the blind shall be provided with aluminium tube powder coated in a colour matching to the fabric. The fabric shall be enclosed in the suitably created pocket along with the tube. The tube shall be closed from sides with end caps to give a neat look. All complete (shade a approved; Make : Deck)
</t>
  </si>
  <si>
    <t>Honeycell Blinds : Providing and fixing Translucent Honeycell Blinds. The fabric shall be non woven polyester in double cell structure with high quality sealing in variable of light filtring option. All complete (shade a approved; Make : Deck)</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</si>
  <si>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</si>
  <si>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</si>
  <si>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Providing &amp; fitting extra support arrangements for chandlier hangging as per requirements with MS support frame/ Ply support complete with all the fastner hardware as required.</t>
  </si>
  <si>
    <t>Expansion Joint Trims/Profile : Providing and fixing Expansion joint cover Trim made in SS with PVD finish size upto 150mm wide complete as per manufacturer details and all ht level. Base rate of Trims @ Rs. 1500 Per mtr. (Cost not include of Expansion joint treatment between slab and will be seperate)</t>
  </si>
  <si>
    <t>Floor</t>
  </si>
  <si>
    <t>Ceiling</t>
  </si>
  <si>
    <t>wall</t>
  </si>
  <si>
    <t>Artifact of approved design , texture , shape fix in wall/ceiling or placing with require hardware and arrangements support, complete as per design.</t>
  </si>
  <si>
    <t xml:space="preserve">Artifact element - Large, Base Range Rs. 255000/- each, </t>
  </si>
  <si>
    <t>In Reception area</t>
  </si>
  <si>
    <t>Artifact element - Mid size, Base Range Rs. 175000/- each</t>
  </si>
  <si>
    <t>Artifact element - small size, Base Range Rs. 85000/- each</t>
  </si>
  <si>
    <t>d.</t>
  </si>
  <si>
    <t>Wall Art element 1 - As per design and approved, Base range Rs. 8500/- each, custom made SS Framed /1mm thick sheet of PVD Mirror finish Petals. Size 225mm high x 100mm wide</t>
  </si>
  <si>
    <t>As per design / Elavation</t>
  </si>
  <si>
    <t>e.</t>
  </si>
  <si>
    <t>Wall Art element 2 - As per design and approved, Base range Rs. 15000/- each, custom made SS Framed /1mm thick sheet of PVD Mirror finish Petals. Size 450mm high x 200mm wide</t>
  </si>
  <si>
    <t>f.</t>
  </si>
  <si>
    <t>Artifical Turf / Creeper bail Green wall : Made with fine quality polyester fabric which is long lasting, easy to clean and maintain. Material – Polyester Fabric, strings – Strings, Length – 6ft,approx. Area to covered approx 30 sqm floor /wall , Base range @ 150/- per String for creeper &amp; Turf base price Rs. @ 120/- per sft, Note : Dense for string qty shall be advise by the Architect to enhance the green wall look.</t>
  </si>
  <si>
    <t>In planter area</t>
  </si>
  <si>
    <t>LS</t>
  </si>
  <si>
    <t>Access Panels ;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</si>
  <si>
    <t>Size- 450x450 mm</t>
  </si>
  <si>
    <t xml:space="preserve">TOILET CUBICAL : Supply &amp; Installation of fixing 18mm box up series  Cubical of specified dimensions  ( approximately 1200 x 2000mm each ) made from solid grade compact high pressure laminate as per IS:2046 manufactured under high pressure &gt;5MPa and temperature 120degree  C  with bunch of Kraft papers, impregnated with thermo setting phenolic resin and decorative papers made of cellulose fibre, impregnated with thermosetting melamine resin which provides superior scratch , abrasion, heat, chemical, impact, graffiti moisture resistance along with anti bacterial properties of approved make Marion or equivalent; 
 </t>
  </si>
  <si>
    <t>DOORS: All doors will be of single colour and made of 18 mm thick HPL compact panel or equivalent with chamfered edges, minimum three SS hinges affixed to pilasters, SS door knob, SS coat hook on each panel of door. The Door will be routed at the vertical ends and the rubber sponge lining will be inserted in the routed ends.</t>
  </si>
  <si>
    <t>PILASTERS: All pilasters will be made of 18 mm thick  HPL Compact Panel or equivalent and completed with SS made lock set, comprising thumb -turn and occupancy indicator. Pilasters will be anchored to teh floor using steel made L Brackets and box up fixtures used for covering the floor anchored mechanism. All pilasters will be routed at vertical ends to facilitate closure of doors.</t>
  </si>
  <si>
    <t>DIVIDERS: All intermediate partitions or dividers will be made of 18mm thick HPL Compact laminate panels. They are fixed with SS made U-channels at their ends for stability. Design finish as sopecified in teh drawings and sizes etc as per drawings.</t>
  </si>
  <si>
    <t xml:space="preserve">HASRDWARE &amp; ACCESSORIES : Corner joinery section made of SS grade 304, brush finish, of size 40x16x0.8mm with thick plastic film pasted for surface protection. Wall joinery section with hamming profile of size 21x22x0.8mm, Fixed front panel to be anchored to floor with L Bracket of SS316 and covered with SS316 grade box type plate from all directions with 100 mm clear height from ground, Matt finish surface. SS grade 304 butt hinges Matt finish, coat hook of SS304 grade lacquer finish with rubber stopper, round knob 30mm dia of SS304 grade lacquer finish, SS 304 grade screws, anti-rotation nylon polyamide grade-6 expandable wall plugs etc complete as per approved design, shade, colour, size etc complete </t>
  </si>
  <si>
    <t>Divider, Pilaster and other fixed panels including doors one number per cubicle. Make : Action Tessa / Green / Merino</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</si>
  <si>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</si>
  <si>
    <t xml:space="preserve">Existing Glazing </t>
  </si>
  <si>
    <t>TOTAL FOR MISC WORK</t>
  </si>
  <si>
    <t>Total Basic</t>
  </si>
  <si>
    <t>₹</t>
  </si>
  <si>
    <t xml:space="preserve">Taxes </t>
  </si>
  <si>
    <t>Price [A+B]</t>
  </si>
  <si>
    <t>IMPULSE BRANDING SOLUTIONS</t>
  </si>
  <si>
    <t>03/204, SUNDAR DARSHAN CHSL, MIRA BHAYANDER, THANE - 401107</t>
  </si>
  <si>
    <t>Date:- 22.01.2024</t>
  </si>
  <si>
    <t>Project  :  CIP Lounge T3 Lucknow</t>
  </si>
  <si>
    <t xml:space="preserve">W/O No :  PO/SKPL/23-24/001793 </t>
  </si>
  <si>
    <t>Name of the Work :  CVL INT  CIP Lounge</t>
  </si>
  <si>
    <t>RA Bill  MEASUREMENT SHEET</t>
  </si>
  <si>
    <t>Item. Code</t>
  </si>
  <si>
    <t>Specification</t>
  </si>
  <si>
    <t xml:space="preserve">Description </t>
  </si>
  <si>
    <t>L</t>
  </si>
  <si>
    <t>W</t>
  </si>
  <si>
    <t xml:space="preserve">H </t>
  </si>
  <si>
    <t>Unit</t>
  </si>
  <si>
    <t>Rs</t>
  </si>
  <si>
    <t>Amount</t>
  </si>
  <si>
    <t xml:space="preserve"> Wall Panalling </t>
  </si>
  <si>
    <t>E2</t>
  </si>
  <si>
    <t>PLY /BOARD CLADDING (One Layer/Single  Sided</t>
  </si>
  <si>
    <t>Premium Lounge</t>
  </si>
  <si>
    <t>Right Side Wall</t>
  </si>
  <si>
    <t>Left wall BAR Area</t>
  </si>
  <si>
    <t>Door Deduction</t>
  </si>
  <si>
    <t>Door side patti</t>
  </si>
  <si>
    <t>Door top patti</t>
  </si>
  <si>
    <t>Total Sqm</t>
  </si>
  <si>
    <t>Kitchen Wall</t>
  </si>
  <si>
    <t>Door wall</t>
  </si>
  <si>
    <t>Patti on face</t>
  </si>
  <si>
    <t>SPA</t>
  </si>
  <si>
    <t>Left Side Wall</t>
  </si>
  <si>
    <t>Dining Area</t>
  </si>
  <si>
    <t>Glass  wall inside</t>
  </si>
  <si>
    <t>Admin Office</t>
  </si>
  <si>
    <t>Door front wall inside</t>
  </si>
  <si>
    <t>Right Side Wall inside</t>
  </si>
  <si>
    <t>Left wall inside</t>
  </si>
  <si>
    <t>Door Back wall inside</t>
  </si>
  <si>
    <t>Reception</t>
  </si>
  <si>
    <t>wall inside</t>
  </si>
  <si>
    <t>Total Amount in Rupees</t>
  </si>
  <si>
    <t xml:space="preserve">Semolina Projects </t>
  </si>
  <si>
    <t xml:space="preserve">Project : CIP Lounge, Lucknow </t>
  </si>
  <si>
    <t xml:space="preserve">Details: Project invoicing </t>
  </si>
  <si>
    <t>PO No :  PO/SKPL/23-24/001793</t>
  </si>
  <si>
    <t xml:space="preserve">CIP Lounge  - Bill Summary </t>
  </si>
  <si>
    <t xml:space="preserve">S.N </t>
  </si>
  <si>
    <t xml:space="preserve">Item </t>
  </si>
  <si>
    <t xml:space="preserve">PO Value </t>
  </si>
  <si>
    <t>Previous bills</t>
  </si>
  <si>
    <t>This Bill</t>
  </si>
  <si>
    <t xml:space="preserve">Cumulative </t>
  </si>
  <si>
    <t xml:space="preserve">Varition ( In Amt ) </t>
  </si>
  <si>
    <t>% Billing</t>
  </si>
  <si>
    <t xml:space="preserve">Po No. </t>
  </si>
  <si>
    <t xml:space="preserve">JMR Status </t>
  </si>
  <si>
    <t>Civil  &amp; int</t>
  </si>
  <si>
    <t>PO/SKPL/23-24/001793</t>
  </si>
  <si>
    <t>Done</t>
  </si>
  <si>
    <t>Subtotal =</t>
  </si>
  <si>
    <t>GST @ 18%</t>
  </si>
  <si>
    <t xml:space="preserve">Grand Total </t>
  </si>
  <si>
    <t>Material Advance given Before Taxes</t>
  </si>
  <si>
    <t>As advance paid amount</t>
  </si>
  <si>
    <t>*</t>
  </si>
  <si>
    <t xml:space="preserve">Balance Payable </t>
  </si>
  <si>
    <t>Payable before taxes</t>
  </si>
  <si>
    <t>Payable with Taxes</t>
  </si>
  <si>
    <t xml:space="preserve">RA-01 Value </t>
  </si>
  <si>
    <t xml:space="preserve">RA-02 Value </t>
  </si>
  <si>
    <t xml:space="preserve">RA-03 Value </t>
  </si>
  <si>
    <t xml:space="preserve">RA-08 Value </t>
  </si>
  <si>
    <t>JMR status</t>
  </si>
  <si>
    <t>Civil  &amp; interior</t>
  </si>
  <si>
    <t>Structure Steel Work</t>
  </si>
  <si>
    <t>ELECTRICAL WORKS</t>
  </si>
  <si>
    <t>PLUMBING WORKS &amp; Fire</t>
  </si>
  <si>
    <t>HVAC WORKS</t>
  </si>
  <si>
    <t>FIX FURNITURE</t>
  </si>
  <si>
    <t>LIGHTS &amp; PANELS</t>
  </si>
  <si>
    <t xml:space="preserve">Total </t>
  </si>
  <si>
    <t>Material advance amount=</t>
  </si>
  <si>
    <t>RA-04</t>
  </si>
  <si>
    <t>RA-05</t>
  </si>
  <si>
    <t>RA-06</t>
  </si>
  <si>
    <t>RA-07</t>
  </si>
  <si>
    <t>Total Amount =</t>
  </si>
  <si>
    <t>QTY</t>
  </si>
  <si>
    <t>RA-01</t>
  </si>
  <si>
    <t>RA-02</t>
  </si>
  <si>
    <t>RA-03</t>
  </si>
  <si>
    <t>Cumulative</t>
  </si>
  <si>
    <t>Variance</t>
  </si>
  <si>
    <t xml:space="preserve">Total Qty Sqm = </t>
  </si>
  <si>
    <t>Rate</t>
  </si>
  <si>
    <r>
      <rPr>
        <b/>
        <sz val="11"/>
        <color theme="1"/>
        <rFont val="Calibri"/>
        <family val="2"/>
        <scheme val="minor"/>
      </rPr>
      <t>MARBLE FLOORING</t>
    </r>
    <r>
      <rPr>
        <sz val="11"/>
        <color theme="1"/>
        <rFont val="Calibri"/>
        <family val="2"/>
        <scheme val="minor"/>
      </rPr>
      <t xml:space="preserve">:Providing and fixing Marble work 16-18 mm thick 
,Mirror Polished ,Prepolished, machine cut of required size approved shade
colour and texture laid over 20mm thick base cement mortar 1:4 (1 cement : 4 coarse sand )
,white cement slurry, joints teeated with teenaxe mixed with matching pigment,
epoxy touch ups, including rubbing etc. complete and at all level </t>
    </r>
    <r>
      <rPr>
        <b/>
        <sz val="11"/>
        <color theme="1"/>
        <rFont val="Calibri"/>
        <family val="2"/>
        <scheme val="minor"/>
      </rPr>
      <t>( Actual size of stone to
be measured &amp; paid ). Cost also include the protection  covering till handover with 
polythin+POP as per advised by the project incharge.</t>
    </r>
  </si>
  <si>
    <t>Marble Flooring Type 1 : Base Price of Marble @ 450/- Per sft,</t>
  </si>
  <si>
    <t>Floor marbal</t>
  </si>
  <si>
    <t>Total Qty</t>
  </si>
  <si>
    <t>Marble Skirting upto 100mm high : Base Price of Marble @ 1200/- Per sft,</t>
  </si>
  <si>
    <t>Premioum Lounge,Admin,Reception
BAR Area,SPA</t>
  </si>
  <si>
    <t>SUB TOTAL</t>
  </si>
  <si>
    <t>Date:- 20.02.2024</t>
  </si>
  <si>
    <t>Project  : Adani CIP Lounge T3 Lok</t>
  </si>
  <si>
    <t>W/O No :  SKPL/23-24/001793</t>
  </si>
  <si>
    <t xml:space="preserve">Name of the Work :  CVL INT CIP Lounge T3 Lok </t>
  </si>
  <si>
    <t>RA-1 MEASUREMENT SHEET OF GYPSUM CELLING</t>
  </si>
  <si>
    <t>FR GRADE GYPSUM BOARD CEILING :   Providing and fixing Single Layer 
Boarding with 12.5mm thick plain and split level with Firebloc gypsum 
plasterboards, This includes ST50 fully knurled Perimeter Channel (0.50mm thick 
having one flange of 20mm and another flange of 30mm and a web of 28mm) screw 
fixed to brick wall/partition/ hanging with existing ceiling / existing MS framework 
and suspended GI frame with the help of approved screws at 600mm centers. Then 
suspending  ST-50 fully knurled intermediate section (45mm x 0.90mm thick with 
two flanges of 15mm each) from the soffit at 1220mm centers with ST-50 fully 
knurled Ceiling L Angle (25x10mmx0.50mm thick) fixed to RCC Slab with USG 
Boral 227x35x1.5mm Soffit Cleat and 50mm Approved dash Fasteners @ 1200mm 
Centers respectively.  ST-50 profiles are rolled with G.I Steel (120GSM &amp; 230 MPa 
Yield Strength) Conforming to IS 277. ST-50 fully knurled Ceiling Section (51mm x 
0.50mm thick with two flanges of 26mm each) is then fixed to the  Intermediate 
channel with the help of 2.5mm dia wire connecting in a perpendicular direction to 
the intermediate channel at 457mm centers. 12.5mm thick  Firebloc Pasteboards 
(Conforming to BS 1230 (Parti-1) is screw fixed with 25mm long Drywall screws at 
230 mm centers. The screw fixing of gypsum boards to the metal framing at the 
periphery, openings, and cut edges should be at 150mm centers. All the fire Bloc 
gypsum plasterboards must be staggered. All joints are to be taped &amp; finished with 
Paper tape &amp; All-Purpose Joint Compound confirming to ASTM C475. above item 
include with all the vertical band, curve band, pelmet, cove, split level etc. also wall 
to wall plan area shall be measured for claim, vendor to quote as per design/dwg.</t>
  </si>
  <si>
    <t>Premioum Lounge</t>
  </si>
  <si>
    <t>Passage</t>
  </si>
  <si>
    <t>Admin</t>
  </si>
  <si>
    <t>Disable Restroom</t>
  </si>
  <si>
    <t>MOISTURE RESISTANT GYPSUM CEILING : Providing and fixing MR grade gypsum board   false ceiling including  providing and fixing GI grade 175 (120 gm/m2) perimeter, channels (20 x 30 x 27 x 0.50mm thick) fixed to brick masonry / partition / hanging with existing ceiling / existing M.S. frame work  and suspended GI intermediate channel. Rate to include making necessary cut out/opening for light fitting A C diffuser, cove, pelmet, band etc. The cut out to have perimeter channel of size 20x27x30x.5mm all round and supported suitably and finally finished with gypsum board and finally finished with two or more coat of paint (Paint cost excluded) of approved make &amp;  shade with required tapping the joints, base primer, putty  complete in all respect. Rate quoted should be included for all design work, Nothing to be paid extra for design work. ( Actual Plain Area to be measured &amp; paid
).( Male, Female, &amp; Handicap Toilet false ceiling )</t>
  </si>
  <si>
    <t>Male Restroom</t>
  </si>
  <si>
    <t>Femail Restroom</t>
  </si>
  <si>
    <t>Date:- 22.02.2024</t>
  </si>
  <si>
    <t>RA-1 MEASUREMENT SHEET OF GRID CELLING</t>
  </si>
  <si>
    <t>GI Metal Ceiling Clip in plain Bevelled edge global white colour plain tiles of size 600x600 and 0.5 mm thick with 25 mm height, made of G I sheet having galvanizing of 100 gms/ sqm (both sides inclusive) and electro statically polyester powder coated of thickness 60 microns (minimum), including factory painted after bending. ( For Kitchen false ceiling</t>
  </si>
  <si>
    <t>Kitchen Celling</t>
  </si>
  <si>
    <t>Total Qty .in Sqm</t>
  </si>
  <si>
    <t>Rate in Rupees</t>
  </si>
  <si>
    <t>RA-1 MEASUREMENT SHEET OF WALL TILE IN KITCHEN</t>
  </si>
  <si>
    <t>Providing and fixing 1st Quality Vitrified wall tiles conforming to IS:15622 (thickness to be specified by the manufacturer), of approved make, in all colours, shades as approved by Engineer-in-Charge for dado fixed with cement based high polymer modified quick set tile adhesive ( water based ) conforming to IS : 15477, in a average 6 mm thickness including spacer and filling the joints with epoxy cementious grout of pigment to match the shade of the tiles to give a smooth surface. complete as per detail dwg</t>
  </si>
  <si>
    <t>Wall Tile - Type 2 : Size as approved, Base Price 55 per sft -</t>
  </si>
  <si>
    <t>Total Qty. in Sqm</t>
  </si>
  <si>
    <t>SCREEDING WORK : Providing &amp; laying Screeding with 1:2:4 cement conc. (1 cement :2 coarse sand :4 graded stone agg 10mm nominal size ) in line and level including required channel shuttering, curing, troller finish etc. complete in all respect</t>
  </si>
  <si>
    <t>CUM</t>
  </si>
  <si>
    <t>FLOOR FILLING : Providing and laying fillers of AAC Light weight block filling with full /break pieces as per the requirements of Approved make as per LOM and size as required to Fill/Raise the floor with conceal the pipes, drains, etc as per site requirement. The filling to be cured and Compacted to prevent any voids and dust pockets . The filler to be adequately leveled to receive the finished flooring as</t>
  </si>
  <si>
    <t>SUB TOTAL IN RUPEES</t>
  </si>
  <si>
    <t>RA-1 MEASUREMENT SHEET OF BASIN COUNTER WORK</t>
  </si>
  <si>
    <t>BASIN COUNTER WORK : Providing &amp; fixing Basin counter with the understructure to be made in MS Angle 45x45mm with 4mm thick of appropriate cross section and to be treated with anti rust paint and enamel black paint. The MS frame to be clad with 12mm thick bison board / Marine ply to receive the final finish material of the counter. Counter to be 600 mm deep with a vertical fascia of 100mm on splash &amp; upto 500mm on front drop vertical facia to be clad with the finish material as approved. The counter to have required cutout for basin, Tap faucet, drain, dustbin etc. (Excl. cost of Stone</t>
  </si>
  <si>
    <t>Female Restroom</t>
  </si>
  <si>
    <t>Total Qty.in Rmt</t>
  </si>
  <si>
    <t>RA-1 MEASUREMENT SHEET OF POP PUNNING</t>
  </si>
  <si>
    <t>POP PUNNING : Providing &amp; applying Water Resistant and Quick Drying, Non Curable Type of average upto 12mm thick plaster of Paris and wiremesh at joints of diff. material to the walls and columns in square plumb line and level. The cost to include scraping and removing the existing neeru finish and also the hacking the surface of walls/columns. After leveling, the surfaces to be finished to receive paint . Rate to include provisioning of grooves as per design. The POP puning to be carried out 100mm above the finished ceiling level and not for the area above</t>
  </si>
  <si>
    <t>Back Wall</t>
  </si>
  <si>
    <t>BAR Area</t>
  </si>
  <si>
    <t>Wall</t>
  </si>
  <si>
    <t>Electrical Room</t>
  </si>
  <si>
    <t>Total Qty in Sqm</t>
  </si>
  <si>
    <t>RA-1 MEASUREMENT SHEET OF CELLING PAINT</t>
  </si>
  <si>
    <t>Texture Paint Type 2 - (Lenaluck - Hammering shade) : Base Rate of Texture paint @ 85/- Per sft, Providing &amp; Applying Resin Texture (SKK Lenaluck) (Spray Finish/Roller Finish) to be on (smooth plaster/concrete) surface with (spray/roller) textured coating by SKK, which is Acrylic resin body (spray/roller) textured coating with Singapore Green Mark Certificate. Primer coat to be of (SKK Color Binder EX), Texture Coat: SKK Lenaluck (Spray Finish/Roller Finish), a water reducible modified acrylic resin reinforced (spray/roller) body texture, Final Coat to be (Compo Silicon W55), scaffolding including.</t>
  </si>
  <si>
    <t>Celling Paint as per BOQ</t>
  </si>
  <si>
    <t>RA-1 MEASUREMENT SHEET OF WALL PAINT</t>
  </si>
  <si>
    <t>Plastic Emulsion Paint : Providing &amp; Applying three or more coats of Acrylic Plastic Emulsion Paint of approved make &amp; shade including preparation of base by Acrylic based putty &amp; primer complete in all respect. ( Ceiling/wall as per design and site</t>
  </si>
  <si>
    <t>Left Wall</t>
  </si>
  <si>
    <t>Right Wall</t>
  </si>
  <si>
    <t>Front Wall</t>
  </si>
  <si>
    <t>Glass Door Deduction</t>
  </si>
  <si>
    <t xml:space="preserve">Reception </t>
  </si>
  <si>
    <t>Adime</t>
  </si>
  <si>
    <t>Inside Wall</t>
  </si>
  <si>
    <t>Bar Area</t>
  </si>
  <si>
    <t>Dinning Area</t>
  </si>
  <si>
    <t>Glass Door Deduction 1</t>
  </si>
  <si>
    <t>Glass Door Deduction 2</t>
  </si>
  <si>
    <t>Passage Door Deduction</t>
  </si>
  <si>
    <t>Door Partation wall</t>
  </si>
  <si>
    <t>Kitchen Inside Wall</t>
  </si>
  <si>
    <t>Restroom Passage</t>
  </si>
  <si>
    <t>SPA and Electrical Room</t>
  </si>
  <si>
    <t>Dinning Column</t>
  </si>
  <si>
    <t>Reception Column</t>
  </si>
  <si>
    <t>BAR Column</t>
  </si>
  <si>
    <t>ISLAND Column</t>
  </si>
  <si>
    <t>Total Qty.in Sqm</t>
  </si>
  <si>
    <t>RA-08</t>
  </si>
  <si>
    <t>Date:24/03/2024</t>
  </si>
  <si>
    <t>Descreption</t>
  </si>
  <si>
    <t>H</t>
  </si>
  <si>
    <t>Site Qty</t>
  </si>
  <si>
    <t xml:space="preserve">WOQ </t>
  </si>
  <si>
    <t>Extra Qty</t>
  </si>
  <si>
    <t>Remarks</t>
  </si>
  <si>
    <t>LINTEL : R.C.C- ( 1 : 1.5 : 3 ) ( 1 cement : 1.5 coarse send : 3 graded stone aggregate 20mm nominal size ) for lintels, Lintel in arch etc. or where ever required I/c reinforcement for lintel 4no 12mm dia bars with 8mm dia rings @ 150c/c &amp; centering shuttering for all levels and height.( Door Lintel length as per drawing 100mm wide x 100mm height ) The rate includes de-shuttering, shuttering oil, binding wire, curing, tools tackles all leads &amp; heights as per direction of engineer- in -charge.</t>
  </si>
  <si>
    <t>Above kitchen door</t>
  </si>
  <si>
    <t>Rmt.</t>
  </si>
  <si>
    <t>Female Restroom door</t>
  </si>
  <si>
    <t>RCC COUNTER : R.C.C in ( 1: 1.5 : 3 ) for counters, slabs ( upto 75mm thick) I/c reinforcement 10mm dia bar @ 150mm c/c both ways &amp; centering shuttering for all levels and height. The rate includes de-shuttering, shuttering oil, binding wire, curing, tools tackles all leads &amp; heights as per direction of engineer- in -charge</t>
  </si>
  <si>
    <t>Providing and laying Vitrified Antiskid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spacers with epoxy cementious grout matching to pigments etc. The tiles must be cut with the zero chipping diamond cutter only . Laying of tiles will be done with the notch trowel, plier, wedge, clips of required thickness, leveling system and rubber mallet for placing the tiles gently etc, cost also include the Protection covering of tile with 6mm Bubble sheet with jointing using clear tape till handover with complete as per advised by the Project Incharge.</t>
  </si>
  <si>
    <r>
      <rPr>
        <b/>
        <sz val="11"/>
        <color theme="1"/>
        <rFont val="Calibri"/>
        <family val="2"/>
        <scheme val="minor"/>
      </rPr>
      <t xml:space="preserve">Vitrified Tile Floor - Type 1 </t>
    </r>
    <r>
      <rPr>
        <sz val="11"/>
        <color theme="1"/>
        <rFont val="Calibri"/>
        <family val="2"/>
        <scheme val="minor"/>
      </rPr>
      <t>: Size as approved, Base Price 65 per sft</t>
    </r>
  </si>
  <si>
    <r>
      <rPr>
        <b/>
        <sz val="11"/>
        <color theme="1"/>
        <rFont val="Calibri"/>
        <family val="2"/>
        <scheme val="minor"/>
      </rPr>
      <t>TILE STRIPS :</t>
    </r>
    <r>
      <rPr>
        <sz val="11"/>
        <color theme="1"/>
        <rFont val="Calibri"/>
        <family val="2"/>
        <scheme val="minor"/>
      </rPr>
      <t xml:space="preserve"> P/F tile strips made out of vitrified tiles of size as per manufacturer as approved colour, shade, texture, design in varying strip sizes (38/50/25 mm wide &amp; 200/300/400 mm long) of approved make &amp; manufacture for dado fixed with cement based high polymer modified quick set tile adhesive ( water based ) conforming to IS : 15477, in a average 3mm thickness including filling the joints mixed epoxy cementious grout with pigment to match the shade of the tiles to give a smooth surface. Base Rate of Tile @ 65 per sf</t>
    </r>
  </si>
  <si>
    <t>ON HOLD</t>
  </si>
  <si>
    <r>
      <rPr>
        <b/>
        <sz val="11"/>
        <color theme="1"/>
        <rFont val="Calibri"/>
        <family val="2"/>
        <scheme val="minor"/>
      </rPr>
      <t>TILE SKIRTING</t>
    </r>
    <r>
      <rPr>
        <sz val="11"/>
        <color theme="1"/>
        <rFont val="Calibri"/>
        <family val="2"/>
        <scheme val="minor"/>
      </rPr>
      <t xml:space="preserve"> : Providing and fixing Vitrified tile Skirting upto 100mm high fixed with 12 mm thick bed of cement mortar 1:3 (1 cement : 3 coarse sand) and jointing with grey cement slurry @ 3.3kg per sqm, including pointing and joint finish in epoxy cemetious grout with pigment of matching shade complete. Base Rate of Tile @ 65 per sft</t>
    </r>
  </si>
  <si>
    <t>Kichen</t>
  </si>
  <si>
    <r>
      <rPr>
        <b/>
        <sz val="11"/>
        <color theme="1"/>
        <rFont val="Calibri"/>
        <family val="2"/>
        <scheme val="minor"/>
      </rPr>
      <t>CORION CLADDING</t>
    </r>
    <r>
      <rPr>
        <sz val="11"/>
        <color theme="1"/>
        <rFont val="Calibri"/>
        <family val="2"/>
        <scheme val="minor"/>
      </rPr>
      <t xml:space="preserve"> : Providing and fixing 12mm thick Solid surface ( Corian ) for Basin Counter/Ledge/Jamb/cill etc fixed with adhesive of approved make including jointing with adhesive mixed with pigment to matching the shade of solid surface complete as per drawing .including edge chamfering, buffing, polishing complete in all respect. ( Basic cost of solid surface ( Corian ) @ Rs. 750/- Sft )( Actual size to be measured &amp; paid ).</t>
    </r>
  </si>
  <si>
    <t>Left wall</t>
  </si>
  <si>
    <t>Right wall</t>
  </si>
  <si>
    <t>Basin Counter</t>
  </si>
  <si>
    <t>m</t>
  </si>
  <si>
    <t>Shink</t>
  </si>
  <si>
    <r>
      <rPr>
        <b/>
        <sz val="11"/>
        <color theme="1"/>
        <rFont val="Calibri"/>
        <family val="2"/>
        <scheme val="minor"/>
      </rPr>
      <t>KOTA STONE FLOORING</t>
    </r>
    <r>
      <rPr>
        <sz val="11"/>
        <color theme="1"/>
        <rFont val="Calibri"/>
        <family val="2"/>
        <scheme val="minor"/>
      </rPr>
      <t xml:space="preserve"> : Provide and lay 25mm thick, machine cut and polished Kota Stone of aprroved colour and texture laid over 20 mm thick base cement mortar 1:4 (1 cement : 4 coarse sand), joints treated with white cement, mixed with matching pigment, epoxy touch ups, including rubbing polihing etc. complete and at all level. ( Actual size of stone to be measured &amp; paid ). Cost also include the Protection covering till handover with polythin+POP as per advised by the Project Incharge. ( Basic cost of Granite stone @ Rs. 65/- per sft)</t>
    </r>
  </si>
  <si>
    <t>Kitchen</t>
  </si>
  <si>
    <t>DOOR WINDOW WORK</t>
  </si>
  <si>
    <r>
      <rPr>
        <b/>
        <sz val="11"/>
        <color theme="1"/>
        <rFont val="Calibri"/>
        <family val="2"/>
        <scheme val="minor"/>
      </rPr>
      <t>DOOR / WINDOW FRAME</t>
    </r>
    <r>
      <rPr>
        <sz val="11"/>
        <color theme="1"/>
        <rFont val="Calibri"/>
        <family val="2"/>
        <scheme val="minor"/>
      </rPr>
      <t xml:space="preserve"> : Providing and fixing door and window frames made out of Natural Fiber Polymer Composite Wood/Board (Eco freindly, Recyclable) with necessary groove ( 6mm x 6 mm ) &amp; single rebate including necessary M.S. hold fasts in cement concrete blocks 1: 2: 4 / fasteners ( expendable 10mm dia ) on either side fixed in line and level. The frame to be treated with necessary anti termite chemical and fire retardant paint on partition side &amp; finally finished with PU polish/Paint complete in all respect</t>
    </r>
  </si>
  <si>
    <t>Admin room</t>
  </si>
  <si>
    <r>
      <rPr>
        <b/>
        <sz val="11"/>
        <color theme="1"/>
        <rFont val="Calibri"/>
        <family val="2"/>
        <scheme val="minor"/>
      </rPr>
      <t>LAMINATED DOOR SHUTTER</t>
    </r>
    <r>
      <rPr>
        <sz val="11"/>
        <color theme="1"/>
        <rFont val="Calibri"/>
        <family val="2"/>
        <scheme val="minor"/>
      </rPr>
      <t xml:space="preserve"> : Providing and fixing 38 mm. thick flush door shutters core of block board ( MR Grade ) construction with well matched 1mm thick laminate sheet of approved make &amp; shade on both sides of shutter including white ash wood edge lipping (12mm thick) finish with PU polish, all required fittings such as 4 nos. 125 mm. size brass butt hinges per leaf with necessary screws and S.S. fittings including handles, tower bolts, door stopper, rubber buffer, vision slit as per design with 6mm thick glass with wooden beading ( white ash wood ), handles,motrise dead lock with one side key knob cylinder finish in rose gold SS etc. complete in all respect. .( Basic cost of laminate @ Rs. 90/- sft ) ( Actual size of shutter to be measured &amp; paid )</t>
    </r>
  </si>
  <si>
    <t>With Vision panel - Size 250mm x 900mm or as per design approved -for SPA&amp;Admin</t>
  </si>
  <si>
    <t>80%  Released</t>
  </si>
  <si>
    <r>
      <rPr>
        <b/>
        <sz val="11"/>
        <color theme="1"/>
        <rFont val="Calibri"/>
        <family val="2"/>
        <scheme val="minor"/>
      </rPr>
      <t>Single Leaf Door</t>
    </r>
    <r>
      <rPr>
        <sz val="11"/>
        <color theme="1"/>
        <rFont val="Calibri"/>
        <family val="2"/>
        <scheme val="minor"/>
      </rPr>
      <t>-900/1200mm long x2400mm high ,For Toilet doors</t>
    </r>
  </si>
  <si>
    <t>Without vision Panel-Kitchen and Electrical Room</t>
  </si>
  <si>
    <r>
      <rPr>
        <b/>
        <sz val="11"/>
        <color theme="1"/>
        <rFont val="Calibri"/>
        <family val="2"/>
        <scheme val="minor"/>
      </rPr>
      <t xml:space="preserve">FRAMED GLASS PARTITION </t>
    </r>
    <r>
      <rPr>
        <sz val="11"/>
        <color theme="1"/>
        <rFont val="Calibri"/>
        <family val="2"/>
        <scheme val="minor"/>
      </rPr>
      <t>: Providing and installation of framed allumunium with vision glass partition sytem of approved series and brand as per approved list of make, fixed glass partition using 10mm thick Toughened glass in proprietary natural anodised approved aluminium sections with Concealed sealing (No visible Gaskets/Seals) with acoustic. The profile will have Carpert Groove at the Bottom on both sides for accommodating max. 8mm carpets. Glass to be fixed with help of Proprietary Stability GRIPPER Clamp to have a stable system. It should consists of intermediate slim junction profiles for Glass to Glass vertical joints, 90 Degree L Junction and T Junction profiles suitably to be used as per room configuration designs. No VISIBLE Clip Lines to provide clutter free view at both side of section. The Glass to be Offset mounted towards outer edge leading to minimum aluminium frame on one side. Optional Profile Bottom Seal pair for additional acoustic if required. All Profiles are min 1.5mm thickness excluding 20 microns of Anodizing, Standards applicable • Structural stability test accordance to BS 5234: Part2:1992 &amp; EN 1991-1-1:2002 • Acoustic test for sound insulation in accordance to DIN EN ISO 10140-2 ASTME E 90</t>
    </r>
  </si>
  <si>
    <t>P Lounge</t>
  </si>
  <si>
    <t>Providing &amp; fixing Hydraulic sleek door closer of approved make including all fixing arrangement complete in all respect. Door weight capacity upto 80kg, with 10year manufacturer warranty complete as per design approved.</t>
  </si>
  <si>
    <t>Admin,SPA, Kitchen,Electrical,</t>
  </si>
  <si>
    <t>Providing &amp; fixing Door Lock ( Motrise lever one side knob cylinder &amp; one side key finish in rose gold SS ) of approved make including all fixing arrangement complete in all respect.</t>
  </si>
  <si>
    <t>Toilets, spa,Kitchen</t>
  </si>
  <si>
    <t>Providing &amp; fixing 50mm dia SS 304 grade (finish : As per approved ) 600mm Long H type Handle including all the accessories and fitting as per requirement complete.</t>
  </si>
  <si>
    <t>OTHER WOOD WORK FOR WALL PANELLING, PARTITIONS &amp; STORAGE</t>
  </si>
  <si>
    <t>PLY /BOARD CLADDING (One Layer/Double Sided) : Providing and fixing 12mm thick Natural Fiber Polymer Composite Wood/Board (Eco freindly, Recyclable) board of approved make on existing M.S. frame work including all fixing arrangement complete in all respect . (Partition Length to be measured only)</t>
  </si>
  <si>
    <t>Right glass door inside</t>
  </si>
  <si>
    <t>Left glass door inside</t>
  </si>
  <si>
    <t>Above glass door inside</t>
  </si>
  <si>
    <t>Left wall outer glass door  side</t>
  </si>
  <si>
    <t>Right wall outer  glass door inside</t>
  </si>
  <si>
    <t>Back side wall</t>
  </si>
  <si>
    <t>Left wall outer glass door side</t>
  </si>
  <si>
    <t>Outer Wall</t>
  </si>
  <si>
    <t>Above  door outer</t>
  </si>
  <si>
    <t>Door deduction</t>
  </si>
  <si>
    <t>Column Clidig</t>
  </si>
  <si>
    <t>Above glass door inside with reception</t>
  </si>
  <si>
    <t>Above glass door inside with SPA</t>
  </si>
  <si>
    <t>Outer wall glass door side</t>
  </si>
  <si>
    <t>Outer column Cliding</t>
  </si>
  <si>
    <t>RCC Column</t>
  </si>
  <si>
    <t>Column</t>
  </si>
  <si>
    <t>Kitchen wall</t>
  </si>
  <si>
    <t>Left wall glass door inside</t>
  </si>
  <si>
    <t>Bathroom side wall</t>
  </si>
  <si>
    <t>Left wall glass door outre side</t>
  </si>
  <si>
    <t>Right wall glass door outer  side</t>
  </si>
  <si>
    <t>Outer wall</t>
  </si>
  <si>
    <t>Inner wall</t>
  </si>
  <si>
    <t xml:space="preserve">Above door </t>
  </si>
  <si>
    <t>Door side</t>
  </si>
  <si>
    <t xml:space="preserve"> Above Door Passage</t>
  </si>
  <si>
    <t>Disable bathroom Above door</t>
  </si>
  <si>
    <t>Kitchen Column cliding</t>
  </si>
  <si>
    <t>Providing and fixing Under Counter storage with necessary drawers &amp; Shelves as per design made out of 19mm thick Marine ply board structure fixed with the help of all necessary hardware like nail and fasteners and all internal surface of storage to be finished with 0.8mm thick laminate &amp; external surface to be finished with designer tile, storage includes required shutter / drawer storage unit with required shelves , shutters with required hardware like concealed channel / handle, knobs, magnetic catcher, drawer lock, hinges, shutter lock, drawer channel etc. all are superior quality of approved make &amp; 100mm high Gold Plated finish Aluminium skirting at floor level complete in all respect. also the Storage top will be finish with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</si>
  <si>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 3500mm long x 600mm deep x 850mm high,For bar back area</t>
  </si>
  <si>
    <t>70% Released</t>
  </si>
  <si>
    <t>Size : 1300mm long x 600mm deep x 850mm high,For SPA basin counter</t>
  </si>
  <si>
    <t>Providing and fixing partly open partly closed Servery counter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</si>
  <si>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Size 5500mm long x 600mm deep x 850mm high -For kitchen out side survery area</t>
  </si>
  <si>
    <t>Size 3529mm long x 600mm deep x 850mm high -For bar area open lounge</t>
  </si>
  <si>
    <t>Size 2000mm long x 600mm deep x 850mm high -For P lounge</t>
  </si>
  <si>
    <t>Providing and fixing ISLAND Counter storage as per drawing, Storage as per drawing made out of 19mm thick BWP / Marine board structure fixed with the help of all necessary hardware like nail and fasteners and all closed internal area of storage to be finished with 0.8mm thick laminate and open area with external finish of 1mm thick SS Sheet cladding of triangle shape emboss texture with white Gold Leafing antique Coating finish all over apart shelf as marble with double patti edge will be fixed with diamond polish shelves for open space (If Any), All the external surface area shall be wrapped and finished in designer tile &amp; top surface of survery storage to be finished with plain polish Marble fixed with adhesive &amp; 100mm high Gold Plated finish Aluminium skirting at floor level, including required hardware like handle, knobs, magnetic catcher, drawer lock, hinges, drawer channel, shutter lock etc. all are superior quality of approved make complete in all respect. (Basic cost of laminate for internal surface @ Rs. 28/- sft &amp; external surface Metal Pentagon shape mirror reflection + Gold plated finish Tiles (As per sample approved) @ Rs.750/- per Sft, Marble at Top @ 450/- per sft, Basic cost Gold plated finish Aluminium Skirting @ Rs. 450/-Rmtr)</t>
  </si>
  <si>
    <t>Providing and fixing High counter Console as per drawing, structure made out of 19mm thick BWP / Marine board construct in boxing form and fixed to existing wall/panneling fixed with the help of all necessary hardware like nail and fasteners all internal back exposed area surface to be finished with 1mm thick laminate , external front 1mm thick SS Sheet cladding of triangle shape emboss texture with white Gold Leafing antique Coating finish &amp; top surface to be finished with plain diamond polish Marble fixed with adhesive &amp; 100mm high Gold plated finish Aluminium skirting at floor level all around , (Basic cost of laminate for internal surface @ Rs. 28/- sft &amp; external surface SS Texture Emboss Antique finish coating Sheet @ Rs.2500/- per Sft, Marble at Top @ 450/- per sft, Basic cost Gold plated finish Aluminium Skirting @ Rs. 450/-Rmtr)</t>
  </si>
  <si>
    <t>Size 7753mm long x 400mm wide from top with below covered boxing structure x 1050mm high for Around large tree hight counter</t>
  </si>
  <si>
    <t>Providing and fixing High Counter Ledge as per drawing, made out of 19mm thick BWP Board / Ply structure construct in L form with latak 35mm high in front to covered the base supported MS painted 25x25mm angle frames fixed at maximum 1200mm c/c with the help of all necessary hardware like nail and fasteners. all the Ply surface latak / top finished with plain Marble with diamond polish fixed with adhesive complete as per detail drawing. (Base Price of Marble @ Rs. 450/- per sft )</t>
  </si>
  <si>
    <t>Size 3935mm long x 400mm wide from Top For high counter ledge</t>
  </si>
  <si>
    <t>Providing and fixing Reception Table ( Size : 1000mm long x 1000mm deep x 750/1050mm high) made out of 19mm thick BWP Board / Ply structure including necessary hardware of superior quality, structure made in double ht form which make front portion along with sides finished in Italion Marble finished with flutted pattern all polish, then worktop / double ht vertical screen in Acrylic surface finish of 12mm thick on base ply with complete buffing /rubbing as per design. front facade, sides &amp; top finish with Italian marble stone of approved make, shade &amp; texture including all fixing arrangement ,grinding polishing, edge chamfering &amp; polishing &amp; all internal surface to be finished with 0.8mm thick laminate &amp; at floor level 100mm high skirting &amp; top &amp; sides edging finished with PVD coated color as approved finish in aluminium . complete in all respect. ( Basic cost of internal laminate @ Rs.28/- sft &amp; external laminate @ Rs90/-Sft &amp; Italian marble stone @ Rs. 1200/- sft + 500 per sft for flutted CNC cutting) &amp; (Acrylic surface @ 900/- per sft, Basic cost PVD finish Aluminium Skirting @ Rs. 450/-Rmtr,)</t>
  </si>
  <si>
    <t>Providing and fixing BAR COUNTER front Counter as per drawing structure with necessary drawers &amp; Shelves as per design made out of 19mm thick Marine ply board structure fixed with the help of all necessary hardware like nail and fasteners and all internal surface of Partition / storage to be finished with 0.8mm thick laminate &amp; external surface to be finished with designer tile, internal area shall be finished with worktop at upto 850mm high level with Marble finish polish / Double ht top also finihed in same mable with polish complete along with shape and design . 100mm high Gold Plated finish Aluminium skirting at floor level complete in all respect. Marble top in 20mm thickness with dimaond polish all over surface and edge to be double strip with gola polish complete in all respact of detail drawing. (Basic cost of laminate for internal surface @ Rs. 28/- sft &amp; external surface Metal Pentagon shape mirror reflection + Gold plated finish Tiles (As per sample approved) @ Rs.750/- per Sft, , Marble at Top @ 450/- per sft, Basic cost Gold plated finish Aluminium Skirting @ Rs. 450/-Rmtr)</t>
  </si>
  <si>
    <t>Size 3900mm long x overall 700mm deep / Double ht 300mm wide from top x 850/1050mm high For bar front counter</t>
  </si>
  <si>
    <t>FEATURE ROUND CNC CUT SCREEN : Providing &amp; fixing feature round cnc cut screen made in 1mm thick SS sheet with factory made laser cut design and finished in PVD finished color as approved, Entire RIM will be moulded with Pencil round edge &amp; 3mm dia tube shot welded on end circumference with neat / clean finish buffing prior to PVD coating application. Finished RIM shall be packed and cover with temprory packing wooden patti /frame/box to avoid any damgaes and deliver with safety at site, RIM will be install on Existing wall /partition with heavy duty SS clamp / bracket support including fastner complete as per satisfactory of Project Incharge</t>
  </si>
  <si>
    <t>Art work Type 1 : Round size 1500mm dia</t>
  </si>
  <si>
    <t>TREE ELEMENT : Providing and fixing Tree of Life Design Element made in part and combine in Tree Element as per design, part element is desicribe and detail below with the specification and material used. Also the element has petal and leaves feature with variable sizes of fixed / decorative light as per the design and requirement which include the all provision for base support and other allied requirements</t>
  </si>
  <si>
    <t>BAR Tree</t>
  </si>
  <si>
    <t>85% Released</t>
  </si>
  <si>
    <t>Motor For Blind/Curtain : Providing and installing wired / Wirefree, plug-and-play curtain / Blind motorization by Deck / Somfy or approved make. Designed for silence, Manual operation possible in case of power failure, Adjustable speed, Soft start and Soft stop, Touch Motion, Powered / Battery operated motor, model as per requirement and approved. motor for single roller track / Curtain track considered.</t>
  </si>
  <si>
    <t>P Lounge=2
Dinning  Area=4
SPA=2</t>
  </si>
  <si>
    <t>Remote : Providing a five channel remote control to control one piece or one group of equipments simple intuitive control with operating and memory “Memory” function to memorize your favourite position of the application and find it instantly by pressing “memory” button Modern aesthetic design, comfortable in the hand thanks to a modern soft touch finish, discreet and elegant wall support. all complete single Remote to operate the motorised curtain &amp; blind.</t>
  </si>
  <si>
    <t>P Lounge=1
Dinning  Area=2
SPA=1</t>
  </si>
  <si>
    <t>WallPaper : Providing &amp; fixing Fabric backed Vinyl Wall covering(10.05mtr. X .52mtr ) ( 300gsm Type-II) fire Retardant as per approved sample including all fixing arrangement complete in all respect. ( Basic cost of Fabric backed Vinyl Wall covering @ Rs. 90/- per sft ) ASper dwg elevation</t>
  </si>
  <si>
    <t>P Lounge,BAR Area,Dinning Area,SPA,Passage,ALL Columns</t>
  </si>
  <si>
    <t>P Lounge,BAR Area,Dinning Area</t>
  </si>
  <si>
    <t>MARBLE CLADDING : Providing and fixing Marble work 16-18 mm thick, mirror polished, prepolished,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to be measured &amp; paid ). Cost also include the Protection covering till handover with bubble sheet as per advised by the Project Incharge</t>
  </si>
  <si>
    <t>Marble Cladding Type 1 : Base Price of Marble @ 450/- Per sft, For counter splash area</t>
  </si>
  <si>
    <t>ISLAND Counter</t>
  </si>
  <si>
    <t>BAR Counter</t>
  </si>
  <si>
    <t>Buffar Counter</t>
  </si>
  <si>
    <t>High Counter</t>
  </si>
  <si>
    <t>SPA Counter</t>
  </si>
  <si>
    <t>Male Basin Top Counter</t>
  </si>
  <si>
    <t>MARBLE DESIGNER CLADDING : Providing and fixing Marble designer work 16 18 mm thick marble with random size cut pcs in 200/300/400mm high x 75/100/125mm in width with making taper cut on edge to ake 4mm wide groove on vertical/horizontal as per design, all the surface, edges, V groove shall be mirror polished, all the marble will be jet water machine cut of required size, approved shade, colour and texture laid over 20 mm thick base cement mortar 1:3 (1 cement : 3 coarse sand), white cement slurry , joints treated with teenaxe mixed with matching pigment, epoxy touch ups, including rubbing etc. complete and at all level. ( Actual size of stone area legth x height to be measured &amp; paid ). Cost also include the Protection covering till handover with bubble sheet as per advised by the Project Incharge</t>
  </si>
  <si>
    <t>Marble Designer Cladding Type 1 : Base Price of Marble @ 450/- Per sft, For toilets wall</t>
  </si>
  <si>
    <t>FemaleRestroom</t>
  </si>
  <si>
    <t>Front wall</t>
  </si>
  <si>
    <t>Back wall</t>
  </si>
  <si>
    <t>Mirror Deduction</t>
  </si>
  <si>
    <t>Disable  Restroom</t>
  </si>
  <si>
    <t>Total</t>
  </si>
  <si>
    <t>RA-08 MEASUREMENT SHEET OF CIVIL WORK</t>
  </si>
  <si>
    <t>LOUNGE FURNITURE</t>
  </si>
  <si>
    <t>Providing &amp; supply Chair as per approved sample  (Dining Area chair )</t>
  </si>
  <si>
    <t>CF-01</t>
  </si>
  <si>
    <t>CF-02</t>
  </si>
  <si>
    <t>CF-03</t>
  </si>
  <si>
    <t>CF-04</t>
  </si>
  <si>
    <t>CF-05</t>
  </si>
  <si>
    <t>CF-06</t>
  </si>
  <si>
    <t>CF-07</t>
  </si>
  <si>
    <t>CF-08</t>
  </si>
  <si>
    <t>CF-09</t>
  </si>
  <si>
    <t xml:space="preserve">Providing &amp; laying Round/Square  Coffe  table ( 650x650mm x H 550mm  )  as per approved sample   (Dining Area chair
</t>
  </si>
  <si>
    <t>Providing &amp; laying Round  Side  table ( 350mm dia x H 550mm  )  as per approved sample  ( SPA Area)</t>
  </si>
  <si>
    <t>Providing &amp; laying Round  Side  table (750mm dia x H 550mm  )  as per approved sample  (Bar Area)</t>
  </si>
  <si>
    <t>Providing &amp; supply ARMCHAIR  as per approved sample
(Bar Lounge)</t>
  </si>
  <si>
    <t>Providing &amp; supply ARMCHAIR  as per approved sample
(Premium Lounge)</t>
  </si>
  <si>
    <t>Providing &amp; laying Side  table ( W 300 x D 1200x  H 500mm  ) as per approved sample   ( Premium Lounge Area )</t>
  </si>
  <si>
    <t>CF-10</t>
  </si>
  <si>
    <t>CF-11</t>
  </si>
  <si>
    <t>Providing &amp; laying Side  table ( W 300 x D 600x  H 500mm  ) as per approved sample   ( Premium Lounge Area )</t>
  </si>
  <si>
    <t>High Stool : Providing &amp; supply High  Stool  as per approved sample ( Bar &amp; High Counter Ledge Area )
Base Range @ 8500/- each</t>
  </si>
  <si>
    <t>RF 01</t>
  </si>
  <si>
    <t>High Stool : Providing &amp; supply High  Stool as per approved sample ( Bar &amp; High Counter Ledge Area )
Base Range @ 12500/- each</t>
  </si>
  <si>
    <t>RF 02</t>
  </si>
  <si>
    <t>RECLINER : Rocking Revolving Leatherette 1 Seater Recliner Sofa (Green)
Dimensions (Meter) Metrology : 0.9 L X 0.9 W X 1.1 H Seating Height (Meter) Metrology : 0.5
Dimensions (Cm) Metrology : 86.4 L X 86.4 W X 106.7 H Seating Height (Cm) Metrology : 48.3
Base Range @ 65000/- each</t>
  </si>
  <si>
    <t>RF 03</t>
  </si>
  <si>
    <t>Hybrid   Massage  Lounger   :     Airbags  based massaging Lounger pod for a total-body relaxtation. 70 built-in airbags use  compression  technology  to  massage  muscles  in  the arms,    shoulders,    waist,    legs,    and    feet.    Precisely programmed  to  rhythmically  inflate  &amp; deflate  in  concert with the mechanics of the chair, the layered airbags give a  gentle  yet  effective  compression  massage  that  treats muscles of the arms, legs, and hips.
• TOUCHSCREEN CONTROLLER
• QUICK ACCESS ARM CONSOLE
• WIRELESS &amp; USB CHARGING PORTS Make : Daiwa / Infinity or Equivlant</t>
  </si>
  <si>
    <t>RF 04</t>
  </si>
  <si>
    <r>
      <rPr>
        <b/>
        <sz val="4"/>
        <rFont val="Verdana"/>
        <family val="2"/>
      </rPr>
      <t>PROJECT : LKO, DOMESTIC CIP LOUNGE AT T3, LUCKNOW AIRPORT</t>
    </r>
  </si>
  <si>
    <r>
      <rPr>
        <b/>
        <sz val="4"/>
        <rFont val="Verdana"/>
        <family val="2"/>
      </rPr>
      <t>FURNITURE ITEM WORKS BOQ</t>
    </r>
  </si>
  <si>
    <t>S.NO.</t>
  </si>
  <si>
    <t>ITEM CODE</t>
  </si>
  <si>
    <t>FURNITURE WORK  / DETAIL</t>
  </si>
  <si>
    <t>UNIT</t>
  </si>
  <si>
    <t>QTY.</t>
  </si>
  <si>
    <t>IMAGES</t>
  </si>
  <si>
    <r>
      <rPr>
        <b/>
        <sz val="4"/>
        <rFont val="Verdana"/>
        <family val="2"/>
      </rPr>
      <t>C</t>
    </r>
  </si>
  <si>
    <r>
      <rPr>
        <sz val="4"/>
        <rFont val="Verdana"/>
        <family val="2"/>
      </rPr>
      <t>Lounge</t>
    </r>
  </si>
  <si>
    <r>
      <t xml:space="preserve">Providing &amp; supply Chair as per approved sample  </t>
    </r>
    <r>
      <rPr>
        <b/>
        <sz val="4"/>
        <rFont val="Verdana"/>
        <family val="2"/>
      </rPr>
      <t>(Dining Area chair )</t>
    </r>
  </si>
  <si>
    <r>
      <rPr>
        <sz val="4"/>
        <rFont val="Verdana"/>
        <family val="2"/>
      </rPr>
      <t>No</t>
    </r>
  </si>
  <si>
    <r>
      <rPr>
        <b/>
        <sz val="4"/>
        <rFont val="Verdana"/>
        <family val="2"/>
      </rPr>
      <t>CF-02</t>
    </r>
  </si>
  <si>
    <r>
      <rPr>
        <sz val="4"/>
        <rFont val="Verdana"/>
        <family val="2"/>
      </rPr>
      <t xml:space="preserve">Providing &amp; supply Chair as per approved sample  </t>
    </r>
    <r>
      <rPr>
        <b/>
        <sz val="4"/>
        <rFont val="Verdana"/>
        <family val="2"/>
      </rPr>
      <t>(Dining Area chair )</t>
    </r>
  </si>
  <si>
    <r>
      <rPr>
        <b/>
        <sz val="4"/>
        <rFont val="Verdana"/>
        <family val="2"/>
      </rPr>
      <t>CF-03</t>
    </r>
  </si>
  <si>
    <r>
      <t xml:space="preserve">Providing &amp; laying </t>
    </r>
    <r>
      <rPr>
        <b/>
        <sz val="4"/>
        <rFont val="Verdana"/>
        <family val="2"/>
      </rPr>
      <t xml:space="preserve">Round/Square  Coffe  table </t>
    </r>
    <r>
      <rPr>
        <sz val="4"/>
        <rFont val="Verdana"/>
        <family val="2"/>
      </rPr>
      <t xml:space="preserve">( 650x650mm x H 550mm  )  as per approved sample   </t>
    </r>
    <r>
      <rPr>
        <b/>
        <sz val="4"/>
        <rFont val="Verdana"/>
        <family val="2"/>
      </rPr>
      <t>(Dining Area chair
)</t>
    </r>
  </si>
  <si>
    <r>
      <rPr>
        <b/>
        <sz val="4"/>
        <rFont val="Verdana"/>
        <family val="2"/>
      </rPr>
      <t>CF-04</t>
    </r>
  </si>
  <si>
    <r>
      <t xml:space="preserve">Providing &amp; laying </t>
    </r>
    <r>
      <rPr>
        <b/>
        <sz val="4"/>
        <rFont val="Verdana"/>
        <family val="2"/>
      </rPr>
      <t xml:space="preserve">Round  Side  table </t>
    </r>
    <r>
      <rPr>
        <sz val="4"/>
        <rFont val="Verdana"/>
        <family val="2"/>
      </rPr>
      <t xml:space="preserve">( 350mm dia x H 550mm  )  as per approved sample  </t>
    </r>
    <r>
      <rPr>
        <b/>
        <sz val="4"/>
        <rFont val="Verdana"/>
        <family val="2"/>
      </rPr>
      <t>( SPA Area)</t>
    </r>
  </si>
  <si>
    <r>
      <rPr>
        <b/>
        <sz val="4"/>
        <rFont val="Verdana"/>
        <family val="2"/>
      </rPr>
      <t>CF-05</t>
    </r>
  </si>
  <si>
    <r>
      <t xml:space="preserve">Providing &amp; laying </t>
    </r>
    <r>
      <rPr>
        <b/>
        <sz val="4"/>
        <rFont val="Verdana"/>
        <family val="2"/>
      </rPr>
      <t xml:space="preserve">Round  Side  table </t>
    </r>
    <r>
      <rPr>
        <sz val="4"/>
        <rFont val="Verdana"/>
        <family val="2"/>
      </rPr>
      <t xml:space="preserve">(750mm dia x H 550mm  )  as per approved sample  </t>
    </r>
    <r>
      <rPr>
        <b/>
        <sz val="4"/>
        <rFont val="Verdana"/>
        <family val="2"/>
      </rPr>
      <t>(Bar Area)</t>
    </r>
  </si>
  <si>
    <r>
      <rPr>
        <b/>
        <sz val="4"/>
        <rFont val="Verdana"/>
        <family val="2"/>
      </rPr>
      <t>CF-06</t>
    </r>
  </si>
  <si>
    <r>
      <t xml:space="preserve">Providing &amp; supply </t>
    </r>
    <r>
      <rPr>
        <b/>
        <sz val="4"/>
        <rFont val="Verdana"/>
        <family val="2"/>
      </rPr>
      <t xml:space="preserve">ARMCHAIR  </t>
    </r>
    <r>
      <rPr>
        <sz val="4"/>
        <rFont val="Verdana"/>
        <family val="2"/>
      </rPr>
      <t xml:space="preserve">as per approved sample
</t>
    </r>
    <r>
      <rPr>
        <b/>
        <sz val="4"/>
        <rFont val="Verdana"/>
        <family val="2"/>
      </rPr>
      <t>(Bar Lounge)</t>
    </r>
  </si>
  <si>
    <r>
      <rPr>
        <b/>
        <sz val="4"/>
        <rFont val="Verdana"/>
        <family val="2"/>
      </rPr>
      <t>CF-07</t>
    </r>
  </si>
  <si>
    <r>
      <rPr>
        <sz val="4"/>
        <rFont val="Verdana"/>
        <family val="2"/>
      </rPr>
      <t xml:space="preserve">Providing &amp; supply </t>
    </r>
    <r>
      <rPr>
        <b/>
        <sz val="4"/>
        <rFont val="Verdana"/>
        <family val="2"/>
      </rPr>
      <t xml:space="preserve">ARMCHAIR  </t>
    </r>
    <r>
      <rPr>
        <sz val="4"/>
        <rFont val="Verdana"/>
        <family val="2"/>
      </rPr>
      <t xml:space="preserve">as per approved sample
</t>
    </r>
    <r>
      <rPr>
        <b/>
        <sz val="4"/>
        <rFont val="Verdana"/>
        <family val="2"/>
      </rPr>
      <t>(Bar Lounge)</t>
    </r>
  </si>
  <si>
    <r>
      <rPr>
        <b/>
        <sz val="4"/>
        <rFont val="Verdana"/>
        <family val="2"/>
      </rPr>
      <t>CF-08</t>
    </r>
  </si>
  <si>
    <r>
      <t xml:space="preserve">Providing &amp; supply </t>
    </r>
    <r>
      <rPr>
        <b/>
        <sz val="4"/>
        <rFont val="Verdana"/>
        <family val="2"/>
      </rPr>
      <t xml:space="preserve">ARMCHAIR  </t>
    </r>
    <r>
      <rPr>
        <sz val="4"/>
        <rFont val="Verdana"/>
        <family val="2"/>
      </rPr>
      <t xml:space="preserve">as per approved sample
</t>
    </r>
    <r>
      <rPr>
        <b/>
        <sz val="4"/>
        <rFont val="Verdana"/>
        <family val="2"/>
      </rPr>
      <t>(Premium Lounge)</t>
    </r>
  </si>
  <si>
    <r>
      <rPr>
        <b/>
        <sz val="4"/>
        <rFont val="Verdana"/>
        <family val="2"/>
      </rPr>
      <t>CF-09</t>
    </r>
  </si>
  <si>
    <r>
      <rPr>
        <sz val="4"/>
        <rFont val="Verdana"/>
        <family val="2"/>
      </rPr>
      <t xml:space="preserve">Providing &amp; supply </t>
    </r>
    <r>
      <rPr>
        <b/>
        <sz val="4"/>
        <rFont val="Verdana"/>
        <family val="2"/>
      </rPr>
      <t xml:space="preserve">ARMCHAIR  </t>
    </r>
    <r>
      <rPr>
        <sz val="4"/>
        <rFont val="Verdana"/>
        <family val="2"/>
      </rPr>
      <t xml:space="preserve">as per approved sample
</t>
    </r>
    <r>
      <rPr>
        <b/>
        <sz val="4"/>
        <rFont val="Verdana"/>
        <family val="2"/>
      </rPr>
      <t>(Premium Lounge)</t>
    </r>
  </si>
  <si>
    <r>
      <rPr>
        <b/>
        <sz val="4"/>
        <rFont val="Verdana"/>
        <family val="2"/>
      </rPr>
      <t>CF-10</t>
    </r>
  </si>
  <si>
    <r>
      <t xml:space="preserve">Providing &amp; laying </t>
    </r>
    <r>
      <rPr>
        <b/>
        <sz val="4"/>
        <rFont val="Verdana"/>
        <family val="2"/>
      </rPr>
      <t xml:space="preserve">Side  table </t>
    </r>
    <r>
      <rPr>
        <sz val="4"/>
        <rFont val="Verdana"/>
        <family val="2"/>
      </rPr>
      <t xml:space="preserve">( W 300 x D 1200x  H 500mm  ) as per approved sample   </t>
    </r>
    <r>
      <rPr>
        <b/>
        <sz val="4"/>
        <rFont val="Verdana"/>
        <family val="2"/>
      </rPr>
      <t>( Premium Lounge Area )</t>
    </r>
  </si>
  <si>
    <r>
      <rPr>
        <b/>
        <sz val="4"/>
        <rFont val="Verdana"/>
        <family val="2"/>
      </rPr>
      <t>CF-11</t>
    </r>
  </si>
  <si>
    <r>
      <rPr>
        <sz val="4"/>
        <rFont val="Verdana"/>
        <family val="2"/>
      </rPr>
      <t xml:space="preserve">Providing &amp; laying </t>
    </r>
    <r>
      <rPr>
        <b/>
        <sz val="4"/>
        <rFont val="Verdana"/>
        <family val="2"/>
      </rPr>
      <t xml:space="preserve">Side  table </t>
    </r>
    <r>
      <rPr>
        <sz val="4"/>
        <rFont val="Verdana"/>
        <family val="2"/>
      </rPr>
      <t xml:space="preserve">( W 300 x D 600x  H 500mm  ) as per approved sample   </t>
    </r>
    <r>
      <rPr>
        <b/>
        <sz val="4"/>
        <rFont val="Verdana"/>
        <family val="2"/>
      </rPr>
      <t>( Premium Lounge Area )</t>
    </r>
  </si>
  <si>
    <r>
      <rPr>
        <b/>
        <sz val="4"/>
        <rFont val="Verdana"/>
        <family val="2"/>
      </rPr>
      <t>B</t>
    </r>
  </si>
  <si>
    <r>
      <rPr>
        <b/>
        <sz val="4"/>
        <rFont val="Verdana"/>
        <family val="2"/>
      </rPr>
      <t>READYMADE FURNITURE</t>
    </r>
  </si>
  <si>
    <r>
      <rPr>
        <b/>
        <sz val="4"/>
        <rFont val="Verdana"/>
        <family val="2"/>
      </rPr>
      <t>RF-01</t>
    </r>
  </si>
  <si>
    <r>
      <rPr>
        <b/>
        <sz val="4"/>
        <rFont val="Verdana"/>
        <family val="2"/>
      </rPr>
      <t xml:space="preserve">High Stool : </t>
    </r>
    <r>
      <rPr>
        <sz val="4"/>
        <rFont val="Verdana"/>
        <family val="2"/>
      </rPr>
      <t xml:space="preserve">Providing &amp; supply High  Stool  as per approved sample </t>
    </r>
    <r>
      <rPr>
        <b/>
        <sz val="4"/>
        <rFont val="Verdana"/>
        <family val="2"/>
      </rPr>
      <t xml:space="preserve">( Bar &amp; High Counter Ledge Area )
</t>
    </r>
    <r>
      <rPr>
        <sz val="4"/>
        <rFont val="Verdana"/>
        <family val="2"/>
      </rPr>
      <t>Base Range @ 8500/- each</t>
    </r>
  </si>
  <si>
    <r>
      <rPr>
        <b/>
        <sz val="4"/>
        <rFont val="Verdana"/>
        <family val="2"/>
      </rPr>
      <t>RF-02</t>
    </r>
  </si>
  <si>
    <r>
      <rPr>
        <b/>
        <sz val="4"/>
        <rFont val="Verdana"/>
        <family val="2"/>
      </rPr>
      <t xml:space="preserve">High Stool : </t>
    </r>
    <r>
      <rPr>
        <sz val="4"/>
        <rFont val="Verdana"/>
        <family val="2"/>
      </rPr>
      <t xml:space="preserve">Providing &amp; supply High  Stool as per approved sample </t>
    </r>
    <r>
      <rPr>
        <b/>
        <sz val="4"/>
        <rFont val="Verdana"/>
        <family val="2"/>
      </rPr>
      <t xml:space="preserve">( Bar &amp; High Counter Ledge Area )
</t>
    </r>
    <r>
      <rPr>
        <sz val="4"/>
        <rFont val="Verdana"/>
        <family val="2"/>
      </rPr>
      <t>Base Range @ 12500/- each</t>
    </r>
  </si>
  <si>
    <r>
      <rPr>
        <b/>
        <sz val="4"/>
        <rFont val="Verdana"/>
        <family val="2"/>
      </rPr>
      <t>RF-03</t>
    </r>
  </si>
  <si>
    <r>
      <rPr>
        <b/>
        <sz val="4"/>
        <rFont val="Verdana"/>
        <family val="2"/>
      </rPr>
      <t xml:space="preserve">RECLINER : </t>
    </r>
    <r>
      <rPr>
        <sz val="4"/>
        <rFont val="Verdana"/>
        <family val="2"/>
      </rPr>
      <t>Rocking Revolving Leatherette 1 Seater Recliner Sofa (Green)
Dimensions (Meter) Metrology : 0.9 L X 0.9 W X 1.1 H Seating Height (Meter) Metrology : 0.5
Dimensions (Cm) Metrology : 86.4 L X 86.4 W X 106.7 H Seating Height (Cm) Metrology : 48.3
Base Range @ 65000/- each</t>
    </r>
  </si>
  <si>
    <r>
      <rPr>
        <b/>
        <sz val="4"/>
        <rFont val="Verdana"/>
        <family val="2"/>
      </rPr>
      <t>RF-04</t>
    </r>
  </si>
  <si>
    <r>
      <rPr>
        <b/>
        <sz val="4"/>
        <rFont val="Verdana"/>
        <family val="2"/>
      </rPr>
      <t xml:space="preserve">Hybrid   Massage  Lounger   :     </t>
    </r>
    <r>
      <rPr>
        <sz val="4"/>
        <rFont val="Verdana"/>
        <family val="2"/>
      </rPr>
      <t>Airbags  based massaging Lounger pod for a total-body relaxtation. 70 built-in airbags use  compression  technology  to  massage  muscles  in  the arms,    shoulders,    waist,    legs,    and    feet.    Precisely programmed  to  rhythmically  inflate  &amp; deflate  in  concert with the mechanics of the chair, the layered airbags give a  gentle  yet  effective  compression  massage  that  treats muscles of the arms, legs, and hips.
• TOUCHSCREEN CONTROLLER
• QUICK ACCESS ARM CONSOLE
• WIRELESS &amp; USB CHARGING PORTS Make : Daiwa / Infinity or Equivlant</t>
    </r>
  </si>
  <si>
    <r>
      <rPr>
        <b/>
        <sz val="4"/>
        <rFont val="Verdana"/>
        <family val="2"/>
      </rPr>
      <t>MODULAR FURNITURE</t>
    </r>
  </si>
  <si>
    <r>
      <rPr>
        <b/>
        <sz val="4"/>
        <rFont val="Verdana"/>
        <family val="2"/>
      </rPr>
      <t xml:space="preserve">Linear Curve workstation </t>
    </r>
    <r>
      <rPr>
        <sz val="4"/>
        <rFont val="Verdana"/>
        <family val="2"/>
      </rPr>
      <t>- Providing &amp; Supplying Linear Curve workstation made of 25mm thick Pre-Laminated particle board with Rehau make 2mm thick PVC edge banding Tape top along with MS powder coated Leg system with under top raceway, wire manager cutout with flap, magnetic writable glass screen (upto 300mm high) on top and complete as per the approved hop drawing by the Architect.
workstation size ; 2150mm Long x 650mm Deep x 750mm high ( Admin Area )
Make &amp; Brand : AFC / HNI / Featherlite
Base Range @ 12500/- for Size 1050mm long workstation</t>
    </r>
  </si>
  <si>
    <r>
      <rPr>
        <b/>
        <sz val="4"/>
        <rFont val="Verdana"/>
        <family val="2"/>
      </rPr>
      <t>PD-01</t>
    </r>
  </si>
  <si>
    <r>
      <rPr>
        <b/>
        <sz val="4"/>
        <rFont val="Verdana"/>
        <family val="2"/>
      </rPr>
      <t xml:space="preserve">Pedestial Unit : </t>
    </r>
    <r>
      <rPr>
        <sz val="4"/>
        <rFont val="Verdana"/>
        <family val="2"/>
      </rPr>
      <t>Providing &amp; Supply mobile pedistal unit ( 450mm W x 500mm D x 650mm H )  for Admin area finished in laminate with caster and lock complete as per
approved shop drawing by the Architect. Make &amp; Brand : AFC / HNI / Featherlite Base Range @ 5500/- each</t>
    </r>
  </si>
  <si>
    <r>
      <rPr>
        <b/>
        <sz val="4"/>
        <rFont val="Verdana"/>
        <family val="2"/>
      </rPr>
      <t>CH-01</t>
    </r>
  </si>
  <si>
    <r>
      <rPr>
        <b/>
        <sz val="4"/>
        <rFont val="Verdana"/>
        <family val="2"/>
      </rPr>
      <t xml:space="preserve">Workstation chair 1 : </t>
    </r>
    <r>
      <rPr>
        <sz val="4"/>
        <rFont val="Verdana"/>
        <family val="2"/>
      </rPr>
      <t>Providing &amp; Supply workstation chair with mid back , adjustable Arm / seat, lumber support with adjustable nylon fininsh, revolving with caster base in metal with powder coated finish, seat / back : fabric finish as approved.
Make &amp; Brand : AFC / HNI / Featherlite Base Price @ 10500/- each</t>
    </r>
  </si>
  <si>
    <t>Linear Curve workstation - Providing &amp; Supplying Linear Curve workstation made of 25mm thick Pre-Laminated particle board with Rehau make 2mm thick PVC edge banding Tape top along with MS powder coated Leg system with under top raceway, wire manager cutout with flap, magnetic writable glass screen (upto 300mm high) on top and complete as per the approved hop drawing by the Architect.
workstation size ; 2150mm Long x 650mm Deep x 750mm high ( Admin Area )
Make &amp; Brand : AFC / HNI / Featherlite
Base Range @ 12500/- for Size 1050mm long workstation</t>
  </si>
  <si>
    <t>MF-01</t>
  </si>
  <si>
    <t>Pedestial Unit : Providing &amp; Supply mobile pedistal unit ( 450mm W x 500mm D x 650mm H )  for Admin area finished in laminate with caster and lock complete as per
approved shop drawing by the Architect. Make &amp; Brand : AFC / HNI / Featherlite Base Range @ 5500/- each</t>
  </si>
  <si>
    <t>MF-02</t>
  </si>
  <si>
    <t>Workstation chair 1 : Providing &amp; Supply workstation chair with mid back , adjustable Arm / seat, lumber support with adjustable nylon fininsh, revolving with caster base in metal with powder coated finish, seat / back : fabric finish as approved.
Make &amp; Brand : AFC / HNI / Featherlite Base Price @ 10500/- each</t>
  </si>
  <si>
    <t>MF-03</t>
  </si>
  <si>
    <t>Sub Total</t>
  </si>
  <si>
    <t>LIGHT FITTING - Supply &amp; Installation Only 
(Brands/Make : Havells / Philips /</t>
  </si>
  <si>
    <t>Supply, assembling, erection, connecting, testing and commissioning of the following LED light fixtures complete with housing, reflectors, all accessories i.e. copper wound ballast, HPF condensors, starters, holders etc. complete as required</t>
  </si>
  <si>
    <t>Recessed Downlighter - 9W Ceiling light fixture
LED Recessed 9W LED, colour temperature of 3000K-4000K,  Ø = 100mm Base Price @ 1020/- each</t>
  </si>
  <si>
    <r>
      <rPr>
        <sz val="5.5"/>
        <rFont val="Arial MT"/>
        <family val="2"/>
      </rPr>
      <t>CEILING DECORATIVE LIGHTS : Providing, making &amp; Installing The newest ddition custom curvy designs lights, custom Sleepover draws you in with its curvaceous profile, glistening gold finish and long lamp life of LEDs. This swoon- worthy beauty is perfect for all interiors and seamlessly blends across settings. Introduce the flexibility of shapes and ease of innovative features to your entryway with this modern light. The silicone diffuser houses the LEDs, thus creating a sleek appearance. Switch the colour temperatures of this dimmable LED light to suit your changing moods with the help of the remote that comes with the unit. Browse through our extensive range of LED chandeliers for more.
ColourG</t>
    </r>
    <r>
      <rPr>
        <sz val="5.5"/>
        <rFont val="Microsoft Sans Serif"/>
        <family val="2"/>
      </rPr>
      <t xml:space="preserve">   </t>
    </r>
    <r>
      <rPr>
        <sz val="5.5"/>
        <rFont val="Arial MT"/>
        <family val="2"/>
      </rPr>
      <t>old or As per Approved Temperature3</t>
    </r>
    <r>
      <rPr>
        <sz val="5.5"/>
        <rFont val="Microsoft Sans Serif"/>
        <family val="2"/>
      </rPr>
      <t xml:space="preserve">  </t>
    </r>
    <r>
      <rPr>
        <sz val="5.5"/>
        <rFont val="Arial MT"/>
        <family val="2"/>
      </rPr>
      <t>000K to 6500K Wattage5</t>
    </r>
    <r>
      <rPr>
        <sz val="5.5"/>
        <rFont val="Microsoft Sans Serif"/>
        <family val="2"/>
      </rPr>
      <t xml:space="preserve">   </t>
    </r>
    <r>
      <rPr>
        <sz val="5.5"/>
        <rFont val="Arial MT"/>
        <family val="2"/>
      </rPr>
      <t>Watts, 30 Watts Color TemperatureD</t>
    </r>
    <r>
      <rPr>
        <sz val="5.5"/>
        <rFont val="Microsoft Sans Serif"/>
        <family val="2"/>
      </rPr>
      <t xml:space="preserve">   </t>
    </r>
    <r>
      <rPr>
        <sz val="5.5"/>
        <rFont val="Arial MT"/>
        <family val="2"/>
      </rPr>
      <t>ay Light
Holder &amp; Plug TypeD</t>
    </r>
    <r>
      <rPr>
        <sz val="5.5"/>
        <rFont val="Microsoft Sans Serif"/>
        <family val="2"/>
      </rPr>
      <t xml:space="preserve">   </t>
    </r>
    <r>
      <rPr>
        <sz val="5.5"/>
        <rFont val="Arial MT"/>
        <family val="2"/>
      </rPr>
      <t>immable Built in LED
Package Contents1</t>
    </r>
    <r>
      <rPr>
        <sz val="5.5"/>
        <rFont val="Microsoft Sans Serif"/>
        <family val="2"/>
      </rPr>
      <t xml:space="preserve">   </t>
    </r>
    <r>
      <rPr>
        <sz val="5.5"/>
        <rFont val="Arial MT"/>
        <family val="2"/>
      </rPr>
      <t>Premium Dimmable Built-In LED  With Remote Control, Bulb ProvidedD</t>
    </r>
    <r>
      <rPr>
        <sz val="5.5"/>
        <rFont val="Microsoft Sans Serif"/>
        <family val="2"/>
      </rPr>
      <t xml:space="preserve">   </t>
    </r>
    <r>
      <rPr>
        <sz val="5.5"/>
        <rFont val="Arial MT"/>
        <family val="2"/>
      </rPr>
      <t>immable Built in LED
Product Material:</t>
    </r>
    <r>
      <rPr>
        <sz val="5.5"/>
        <rFont val="Microsoft Sans Serif"/>
        <family val="2"/>
      </rPr>
      <t xml:space="preserve">  </t>
    </r>
    <r>
      <rPr>
        <sz val="5.5"/>
        <rFont val="Arial MT"/>
        <family val="2"/>
      </rPr>
      <t>Metal Ceiling Cup In Gold Finish or as approved with Flexible Plastic Body in Good Finish and Silicon Diffuser.
Product Weight (in Kg)0</t>
    </r>
    <r>
      <rPr>
        <sz val="5.5"/>
        <rFont val="Microsoft Sans Serif"/>
        <family val="2"/>
      </rPr>
      <t xml:space="preserve">  </t>
    </r>
    <r>
      <rPr>
        <sz val="5.5"/>
        <rFont val="Arial MT"/>
        <family val="2"/>
      </rPr>
      <t>.5 - 2.8 Country Of Origin:</t>
    </r>
    <r>
      <rPr>
        <sz val="5.5"/>
        <rFont val="Microsoft Sans Serif"/>
        <family val="2"/>
      </rPr>
      <t xml:space="preserve">  </t>
    </r>
    <r>
      <rPr>
        <sz val="5.5"/>
        <rFont val="Arial MT"/>
        <family val="2"/>
      </rPr>
      <t>cutom / Imported
Base Range : Rs. 7500/- small upto 400mm long, &amp; Rs. 9500/- mid upto 600mm long &amp; Rs. 12500/- 800mm long each</t>
    </r>
  </si>
  <si>
    <t>L1 - Ceiling : Size 440/485/585/585mm Long  x  130/190/225/255mm wide x 1
each</t>
  </si>
  <si>
    <t>L2 - Ceiling : Size 290/440/525/640/mm Long  x 110/160/190/255mm wide x 1
each</t>
  </si>
  <si>
    <r>
      <rPr>
        <sz val="8"/>
        <rFont val="Arial MT"/>
        <family val="2"/>
      </rPr>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t>
    </r>
    <r>
      <rPr>
        <sz val="8"/>
        <rFont val="Microsoft Sans Serif"/>
        <family val="2"/>
      </rPr>
      <t xml:space="preserve"> </t>
    </r>
    <r>
      <rPr>
        <sz val="8"/>
        <rFont val="Arial MT"/>
        <family val="2"/>
      </rPr>
      <t>Holder &amp; Plug Type :E</t>
    </r>
    <r>
      <rPr>
        <sz val="8"/>
        <rFont val="Microsoft Sans Serif"/>
        <family val="2"/>
      </rPr>
      <t xml:space="preserve">   </t>
    </r>
    <r>
      <rPr>
        <sz val="8"/>
        <rFont val="Arial MT"/>
        <family val="2"/>
      </rPr>
      <t>-27
Recommended Bulb :4</t>
    </r>
    <r>
      <rPr>
        <sz val="8"/>
        <rFont val="Microsoft Sans Serif"/>
        <family val="2"/>
      </rPr>
      <t xml:space="preserve">  </t>
    </r>
    <r>
      <rPr>
        <sz val="8"/>
        <rFont val="Arial MT"/>
        <family val="2"/>
      </rPr>
      <t>0 Watts (Max) Package Contents :1</t>
    </r>
    <r>
      <rPr>
        <sz val="8"/>
        <rFont val="Microsoft Sans Serif"/>
        <family val="2"/>
      </rPr>
      <t xml:space="preserve">   </t>
    </r>
    <r>
      <rPr>
        <sz val="8"/>
        <rFont val="Arial MT"/>
        <family val="2"/>
      </rPr>
      <t>Premium Wall Light. Bulb Provided:</t>
    </r>
    <r>
      <rPr>
        <sz val="8"/>
        <rFont val="Microsoft Sans Serif"/>
        <family val="2"/>
      </rPr>
      <t xml:space="preserve">  </t>
    </r>
    <r>
      <rPr>
        <sz val="8"/>
        <rFont val="Arial MT"/>
        <family val="2"/>
      </rPr>
      <t>LED bulb Provided
Product Material</t>
    </r>
    <r>
      <rPr>
        <sz val="8"/>
        <rFont val="Microsoft Sans Serif"/>
        <family val="2"/>
      </rPr>
      <t xml:space="preserve"> </t>
    </r>
    <r>
      <rPr>
        <sz val="8"/>
        <rFont val="Arial MT"/>
        <family val="2"/>
      </rPr>
      <t>: Metal Body in Matte multicolor color Finish as approved. Product Weight (in Kg)0</t>
    </r>
    <r>
      <rPr>
        <sz val="8"/>
        <rFont val="Microsoft Sans Serif"/>
        <family val="2"/>
      </rPr>
      <t xml:space="preserve">  </t>
    </r>
    <r>
      <rPr>
        <sz val="8"/>
        <rFont val="Arial MT"/>
        <family val="2"/>
      </rPr>
      <t>.5
Country Of Origin:</t>
    </r>
    <r>
      <rPr>
        <sz val="8"/>
        <rFont val="Microsoft Sans Serif"/>
        <family val="2"/>
      </rPr>
      <t xml:space="preserve">  </t>
    </r>
    <r>
      <rPr>
        <sz val="8"/>
        <rFont val="Arial MT"/>
        <family val="2"/>
      </rPr>
      <t>custom / Imported
Size &amp; Shape  : 225mm high x 100mm wide, Leaf shape Base Range : Rs. 2900/- each</t>
    </r>
  </si>
  <si>
    <r>
      <rPr>
        <sz val="12"/>
        <rFont val="Arial MT"/>
        <family val="2"/>
      </rPr>
      <t>Table Lamp : Take a deep breath and move steadily while I fashion your spaces. A beauty that’s warm &amp; attractive, growing on you slowly and steadily beyond comprehension and expression. A beauty that’s clad in black and gold, she’s sheer sophistication and elegance.
Product Dimensions - Overall Dimensions- Height: 22.5"
Length: 15"
Width: 15"
Shade Dimensions- Height: 6"
Diameter: 15" Base Dimensions- Height: 1"
Diameter: 9.5"
Holder &amp; Plug TypeE</t>
    </r>
    <r>
      <rPr>
        <sz val="12"/>
        <rFont val="Microsoft Sans Serif"/>
        <family val="2"/>
      </rPr>
      <t xml:space="preserve">   </t>
    </r>
    <r>
      <rPr>
        <sz val="12"/>
        <rFont val="Arial MT"/>
        <family val="2"/>
      </rPr>
      <t>-27 Recommended BulbL</t>
    </r>
    <r>
      <rPr>
        <sz val="12"/>
        <rFont val="Microsoft Sans Serif"/>
        <family val="2"/>
      </rPr>
      <t xml:space="preserve">  </t>
    </r>
    <r>
      <rPr>
        <sz val="12"/>
        <rFont val="Arial MT"/>
        <family val="2"/>
      </rPr>
      <t>ED Only. No. of Bulb Holders1</t>
    </r>
    <r>
      <rPr>
        <sz val="12"/>
        <rFont val="Microsoft Sans Serif"/>
        <family val="2"/>
      </rPr>
      <t xml:space="preserve"> 
</t>
    </r>
    <r>
      <rPr>
        <sz val="12"/>
        <rFont val="Arial MT"/>
        <family val="2"/>
      </rPr>
      <t>Bulb ProvidedN</t>
    </r>
    <r>
      <rPr>
        <sz val="12"/>
        <rFont val="Microsoft Sans Serif"/>
        <family val="2"/>
      </rPr>
      <t xml:space="preserve">   </t>
    </r>
    <r>
      <rPr>
        <sz val="12"/>
        <rFont val="Arial MT"/>
        <family val="2"/>
      </rPr>
      <t>ot Provided Package Contents1</t>
    </r>
    <r>
      <rPr>
        <sz val="12"/>
        <rFont val="Microsoft Sans Serif"/>
        <family val="2"/>
      </rPr>
      <t xml:space="preserve">   </t>
    </r>
    <r>
      <rPr>
        <sz val="12"/>
        <rFont val="Arial MT"/>
        <family val="2"/>
      </rPr>
      <t>Table Lamp.
Product MaterialT</t>
    </r>
    <r>
      <rPr>
        <sz val="12"/>
        <rFont val="Microsoft Sans Serif"/>
        <family val="2"/>
      </rPr>
      <t xml:space="preserve">  </t>
    </r>
    <r>
      <rPr>
        <sz val="12"/>
        <rFont val="Arial MT"/>
        <family val="2"/>
      </rPr>
      <t>he Metal in Matte Gold Finish with Metal Base and Fabric Shade.
Product Weight (in Kg)4</t>
    </r>
    <r>
      <rPr>
        <sz val="12"/>
        <rFont val="Microsoft Sans Serif"/>
        <family val="2"/>
      </rPr>
      <t xml:space="preserve">  </t>
    </r>
    <r>
      <rPr>
        <sz val="12"/>
        <rFont val="Arial MT"/>
        <family val="2"/>
      </rPr>
      <t>.1 Country Of Origin:</t>
    </r>
    <r>
      <rPr>
        <sz val="12"/>
        <rFont val="Microsoft Sans Serif"/>
        <family val="2"/>
      </rPr>
      <t xml:space="preserve">  </t>
    </r>
    <r>
      <rPr>
        <sz val="12"/>
        <rFont val="Arial MT"/>
        <family val="2"/>
      </rPr>
      <t>Imported Base Range : Rs. 16000/- each</t>
    </r>
  </si>
  <si>
    <r>
      <rPr>
        <sz val="10"/>
        <rFont val="Arial MT"/>
        <family val="2"/>
      </rPr>
      <t>Recessed Downlighter - 15W Ceiling light fixture
LED Recessed 15W LED, colour temperature of 3000K-4000K,  Ø = 100mm Base Price @ 1020/- each</t>
    </r>
  </si>
  <si>
    <r>
      <rPr>
        <sz val="10"/>
        <rFont val="Arial MT"/>
        <family val="2"/>
      </rPr>
      <t>Recessed Downlighter - LED CRYSTA COB SWIVEL SPOTLIGHT 3 W 4000 K LED Recessed 3W LED, colour temperature of 3000K-4000K,  Ø = 62mm Base Price @ 810/- each (All the Taxes Inclusive)</t>
    </r>
  </si>
  <si>
    <r>
      <rPr>
        <sz val="10"/>
        <rFont val="Arial MT"/>
        <family val="2"/>
      </rPr>
      <t>Recessed Downlighter - LED CRYSTA COB SWIVEL SPOTLIGHT 6 W 4000 K LED Recessed 6W LED, colour temperature of 3000K-4000K,  Ø = 71mm Base Price @ 1045/- each</t>
    </r>
  </si>
  <si>
    <r>
      <rPr>
        <sz val="10"/>
        <rFont val="Arial MT"/>
        <family val="2"/>
      </rPr>
      <t>Recessed Downlighter - LED CRYSTA COB SWIVEL SPOTLIGHT 9 W 4000 K LED Recessed 9W LED, colour temperature of 3000K-4000K,  Ø = 78mm Base Price @ 1395/- each</t>
    </r>
  </si>
  <si>
    <r>
      <rPr>
        <sz val="10"/>
        <rFont val="Arial MT"/>
        <family val="2"/>
      </rPr>
      <t>Recessed Downlighter - LED CRYSTA COB SWIVEL SPOTLIGHT 3 W 4000 K LED Recessed 3W LED, colour temperature of 3000K-4000K,  Ø = 71mm Base Price @ 450/- each (All the Taxes Inclusive)</t>
    </r>
  </si>
  <si>
    <r>
      <rPr>
        <sz val="10"/>
        <rFont val="Arial MT"/>
        <family val="2"/>
      </rPr>
      <t>Recessed Downlighter - ASTRAL ROUND 2 W Warm Daylight (WDL) 4000 K LED Recessed 2W LED, colour temperature of 3000K-4000K,  Ø = 41mm Base Price @ 215/- each (All the Taxes Inclusive)</t>
    </r>
  </si>
  <si>
    <r>
      <rPr>
        <sz val="10"/>
        <rFont val="Arial MT"/>
        <family val="2"/>
      </rPr>
      <t>Recessed Downlighter - LED recessed luminaire system power 18W, colour temperature of 4000K, L = 595mm, B = 595mm, H = 70mm
Base Price @ 2500/- each</t>
    </r>
  </si>
  <si>
    <r>
      <rPr>
        <sz val="10"/>
        <rFont val="Arial MT"/>
        <family val="2"/>
      </rPr>
      <t>Profile Strip Light - FLEXION LED STRIP 22 W Warm Daylight (WDL) 4000K (5 Meter roll) +  LED Driver LED Profile Strip Light , colour temperature of 3000- 4000K
Base Price Strip @ 810/- Each Roll 5mtr Base Price Profile @ 550/- Per mtr</t>
    </r>
  </si>
  <si>
    <r>
      <rPr>
        <sz val="10"/>
        <rFont val="Arial MT"/>
        <family val="2"/>
      </rPr>
      <t>Recessed Floor Light - LED Recessed 5W LED, colour temperature of 3000K- 4000K,  Ø = 90mm
Base Price Strip @ 2500/- Each</t>
    </r>
  </si>
  <si>
    <r>
      <rPr>
        <sz val="10"/>
        <rFont val="Arial"/>
        <family val="2"/>
      </rPr>
      <t>DECORATIVE LIGHTING - Supply &amp; Installation Only
(Brand &amp; Make : Zolux / Truemoon / White Teak (Asian Paints) / Jainsons / Jaquar)</t>
    </r>
  </si>
  <si>
    <t>Per Mtr</t>
  </si>
  <si>
    <t xml:space="preserve">Name of the Work :  Light Fixtures CIP Lounge T3 Lok </t>
  </si>
  <si>
    <t>RA-1 MEASUREMENT SHEET OF Light Fixtures</t>
  </si>
  <si>
    <t>Location</t>
  </si>
  <si>
    <t>WOQ</t>
  </si>
  <si>
    <t>Recessed Downlighter - 9W Ceiling light fixture LED Recessed 9W LED, colour temperature of 3000K-4000K, Ø = 100mm Base Price @ 1020/- each</t>
  </si>
  <si>
    <t>Male Restroom=8
Female Restroom=4
Disable Restroom=2
Electrical Room=2</t>
  </si>
  <si>
    <t>Recessed Downlighter - 15W Ceiling light fixture LED Recessed 15W LED, colour temperature of 3000K-4000K, Ø = 100mm Base Price @ 1020/- each</t>
  </si>
  <si>
    <t>Admin=2</t>
  </si>
  <si>
    <t>Recessed Downlighter - LED CRYSTA COB SWIVEL SPOTLIGHT 6 W 4000 K LED Recessed 6W LED, colour temperature of 3000K-4000K, Ø = 71mm Base Price @ 1045/- each</t>
  </si>
  <si>
    <t>P,Lounge=11
BAR Area=4
Dinning Area=2
Passage=4
Female Restroom=1</t>
  </si>
  <si>
    <t>Balance=2 nos</t>
  </si>
  <si>
    <t>Recessed Downlighter - LED CRYSTA COB SWIVEL SPOTLIGHT 3 W 4000 K LED Recessed 3W LED, colour temperature of 3000K-4000K, Ø = 71mm Base Price @ 450/- each (All the Taxes Inclusive)</t>
  </si>
  <si>
    <t>SPA=6</t>
  </si>
  <si>
    <t>Balance=25 nos</t>
  </si>
  <si>
    <t>Recessed Downlighter - ASTRAL ROUND 2 W Warm Daylight (WDL) 4000 K LED Recessed 2W LED, colour temperature of 3000K-4000K, Ø = 41mm Base Price @ 215/- each (All the Taxes Inclusive)</t>
  </si>
  <si>
    <t>BAR Wall=16
P LOUNG Wall=13</t>
  </si>
  <si>
    <t>Balance=29 nos</t>
  </si>
  <si>
    <t>Recessed Downlighter - LED recessed luminaire system power 18W, colour temperature of 4000K, L = 595mm, B = 595mm, H = 70mm Base Price @ 2500/- each</t>
  </si>
  <si>
    <t>Kitchen=5</t>
  </si>
  <si>
    <t>DECORATIVE LIGHTING - Supply &amp; Installation Only (Brand &amp; Make : Zolux / Truemoon / White Teak (Asian Paints) / Jainsons / Jaquar</t>
  </si>
  <si>
    <t>WALL DECORATIVE LIGHT : Marvel at this innovative design featuring an A classy leaf shaped, multicolor body paint with day lamp highlight the ornate finishing doubles as a wall hanging too. Switch it on for a warm glow, or let it add subtle elegance to your walls as it rests. Leaf metal shade that cover back LED lamp, The frame in diffrent color shade, housing the orb of light within itself as well. It's an incredible wall light for lounges. No. of Bulb Holders :1 Holder &amp; Plug Type :E-27 Recommended Bulb :40 Watts (Max) Package Contents :1 Premium Wall Light. Bulb Provided: LED bulb Provided Product Material : Metal Body in Matte multicolor color Finish as approved. Product Weight (in Kg)0.5 Country Of Origin: custom / Imported Size &amp; Shape : 225mm high x 100mm wide, Leaf shape Base Range : Rs. 2900/- each</t>
  </si>
  <si>
    <t>P,Lounge=32
BAR Area=32
Survery Area=8
Expention Column=0</t>
  </si>
  <si>
    <t>Incresed due to change in Drawing of Buffar Counter COLUMN
Balance=14</t>
  </si>
  <si>
    <t>SUB-HEAD I  WIRING</t>
  </si>
  <si>
    <r>
      <rPr>
        <sz val="8"/>
        <rFont val="Arial MT"/>
        <family val="2"/>
      </rPr>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r>
  </si>
  <si>
    <r>
      <rPr>
        <sz val="8"/>
        <rFont val="Arial MT"/>
        <family val="2"/>
      </rPr>
      <t>Wiring for primary light points for DB /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item)(Normal)</t>
    </r>
  </si>
  <si>
    <r>
      <rPr>
        <sz val="8"/>
        <rFont val="Arial MT"/>
        <family val="2"/>
      </rPr>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</si>
  <si>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r>
  </si>
  <si>
    <r>
      <rPr>
        <sz val="8"/>
        <rFont val="Arial MT"/>
        <family val="2"/>
      </rPr>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(Emergency)</t>
    </r>
  </si>
  <si>
    <r>
      <rPr>
        <sz val="8"/>
        <rFont val="Arial MT"/>
        <family val="2"/>
      </rPr>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r>
  </si>
  <si>
    <r>
      <rPr>
        <sz val="8"/>
        <rFont val="Arial MT"/>
        <family val="2"/>
      </rPr>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r>
  </si>
  <si>
    <r>
      <rPr>
        <sz val="8"/>
        <rFont val="Arial MT"/>
        <family val="2"/>
      </rPr>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r>
  </si>
  <si>
    <r>
      <rPr>
        <sz val="8"/>
        <rFont val="Arial MT"/>
        <family val="2"/>
      </rPr>
      <t xml:space="preserve">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</si>
  <si>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Supply , Installation, Testing and comissioning of Pop-up Boxes with all standard accessories consisting of following:
</t>
    </r>
    <r>
      <rPr>
        <sz val="8"/>
        <rFont val="Arial MT"/>
        <family val="2"/>
      </rPr>
      <t xml:space="preserve">a) 3 nos 6 amp socket with 1 no. 16A Switch
</t>
    </r>
    <r>
      <rPr>
        <sz val="8"/>
        <rFont val="Arial MT"/>
        <family val="2"/>
      </rPr>
      <t xml:space="preserve">b) 2 nos Data outlets which includes of Data wiring and terminations.
</t>
    </r>
    <r>
      <rPr>
        <sz val="8"/>
        <rFont val="Arial MT"/>
        <family val="2"/>
      </rPr>
      <t>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</si>
  <si>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2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Dinning Area.</t>
    </r>
  </si>
  <si>
    <r>
      <rPr>
        <sz val="8"/>
        <rFont val="Arial MT"/>
        <family val="2"/>
      </rPr>
      <t xml:space="preserve">Supply , Installation, Testing and comissioning of Switch socket on furniture with all standard accessories consisting of following:
</t>
    </r>
    <r>
      <rPr>
        <sz val="8"/>
        <rFont val="Arial MT"/>
        <family val="2"/>
      </rPr>
      <t xml:space="preserve">a) 2 nos 6 amp socket with 1 no. 10A Switch
</t>
    </r>
    <r>
      <rPr>
        <sz val="8"/>
        <rFont val="Arial MT"/>
        <family val="2"/>
      </rPr>
      <t xml:space="preserve">b) 1 nos Data outlets which includes of Data wiring and terminations.
</t>
    </r>
    <r>
      <rPr>
        <sz val="8"/>
        <rFont val="Arial MT"/>
        <family val="2"/>
      </rPr>
      <t>Wiring for socket outlet with 2.5 sq. mm LSHF PVC  insulated stranded copper conductor 1100 Volt grade wires in 25 mm dia GI surface/concealed Conduit / Raceways including the cost of providing circuit wiring with 2.5 sq mm LSHF PVC insulated stranded copper conductor 1100 volt grade wires and including cost of providing brackets, saddles etc as required for surface conduiting and/or cost of cutting and filling chases as required and providing and fixing of a Box set on furniture/wall complete as directions of Engineer-in-charge and as required. - Premium Lounge &amp; BAR Area.</t>
    </r>
  </si>
  <si>
    <r>
      <rPr>
        <sz val="8"/>
        <rFont val="Arial MT"/>
        <family val="2"/>
      </rPr>
      <t>Wiring for 6 pin 240 volt 16 amp single phase and neutral Universal switch socket outlets  with 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16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</si>
  <si>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 xml:space="preserve">Wiring as in Item 1.13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t>
    </r>
    <r>
      <rPr>
        <sz val="8"/>
        <rFont val="Arial MT"/>
        <family val="2"/>
      </rPr>
      <t>required.</t>
    </r>
  </si>
  <si>
    <r>
      <rPr>
        <sz val="8"/>
        <rFont val="Arial MT"/>
        <family val="2"/>
      </rPr>
      <t xml:space="preserve">Wiring for 6 pin 240 volt 25 amp single phase and neutral switch socket outlets  with
</t>
    </r>
    <r>
      <rPr>
        <sz val="8"/>
        <rFont val="Arial MT"/>
        <family val="2"/>
      </rPr>
      <t>4.0 sq. mm LSHF PVC insulated stranded/multi stranded copper conductor 1100 volt grade wires in  IS embossed 25mm dia 16 SWG GI  surface/concealed conduit including cost of providing saddles etc as required for surface conduiting and/or cost of cutting and filling chases as required and including Supply and fixing of a  240 volt 16 amp socket outlet with safety shutters and 25 amp 240 volt single pole grid plate mounted  switch  with moulded cover plate in a recessed zinc chromate passivated GI box including earthing of the 3rd pin with 4.0 sq. mm 1100 volt grade LSHF PVC insulated stranded copper  earth wire complete as directions of Engineer-in-charge and as required.</t>
    </r>
  </si>
  <si>
    <r>
      <rPr>
        <sz val="8"/>
        <rFont val="Arial MT"/>
        <family val="2"/>
      </rPr>
      <t>Supplying, fixing, testing &amp; commissioning of 32 A, 240 V, SPN metal clad Industrial type socket outlet (IP</t>
    </r>
    <r>
      <rPr>
        <sz val="8"/>
        <rFont val="Cambria Math"/>
        <family val="1"/>
      </rPr>
      <t>‐</t>
    </r>
    <r>
      <rPr>
        <sz val="8"/>
        <rFont val="Arial MT"/>
        <family val="2"/>
      </rPr>
      <t xml:space="preserve">65), with 2 pole and earth, plug top along with 32 A, “C” curve, SP, MCB, in Polycarbonate enclosure, on surface or in recess, with cover for the socket out let and complete with connections, testing and commissioning etc. as
</t>
    </r>
    <r>
      <rPr>
        <sz val="8"/>
        <rFont val="Arial MT"/>
        <family val="2"/>
      </rPr>
      <t>required.</t>
    </r>
  </si>
  <si>
    <r>
      <rPr>
        <sz val="8"/>
        <rFont val="Arial MT"/>
        <family val="2"/>
      </rPr>
      <t>Supplying fixing, testing &amp; commissioning of 32 A, 415 V, TPN Industrial type socket outlet (IP</t>
    </r>
    <r>
      <rPr>
        <sz val="8"/>
        <rFont val="Cambria Math"/>
        <family val="1"/>
      </rPr>
      <t>‐</t>
    </r>
    <r>
      <rPr>
        <sz val="8"/>
        <rFont val="Arial MT"/>
        <family val="2"/>
      </rPr>
      <t>65), with 4 pole and earth, plug top along with 32 A, “C” curve, TP MCB, in polycarbonate enclosure, on surface or in recess, with cover for the socket out let and complete with connections, testing and commissioning etc. as required.</t>
    </r>
  </si>
  <si>
    <r>
      <rPr>
        <sz val="8"/>
        <rFont val="Arial MT"/>
        <family val="2"/>
      </rPr>
      <t>Supplying fixing, testing &amp; commissioning of 32 A, 415 V, TPN 5 pole Industrial type socket outlet (IP</t>
    </r>
    <r>
      <rPr>
        <sz val="8"/>
        <rFont val="Cambria Math"/>
        <family val="1"/>
      </rPr>
      <t>‐</t>
    </r>
    <r>
      <rPr>
        <sz val="8"/>
        <rFont val="Arial MT"/>
        <family val="2"/>
      </rPr>
      <t>65), with 4 pole and earth, plug top along with 32 A, “C” curve, MCB, in polycarbonate enclosure, on surface or in recess, with cover for the socket out let and complete with connections, testing and commissioning etc. as required.</t>
    </r>
  </si>
  <si>
    <r>
      <rPr>
        <sz val="8"/>
        <rFont val="Arial MT"/>
        <family val="2"/>
      </rPr>
      <t xml:space="preserve">Providing and fixing of a Data outlet plate mounted outlet unit (RJ-45) with moulded cover plate in recessed zinc chromate passivated GI box complete as directions of
</t>
    </r>
    <r>
      <rPr>
        <sz val="8"/>
        <rFont val="Arial MT"/>
        <family val="2"/>
      </rPr>
      <t>Engineer-in-charge and as required for Data system.</t>
    </r>
  </si>
  <si>
    <r>
      <rPr>
        <sz val="8"/>
        <rFont val="Arial MT"/>
        <family val="2"/>
      </rPr>
      <t>1 No. data outlet</t>
    </r>
  </si>
  <si>
    <r>
      <rPr>
        <sz val="8"/>
        <rFont val="Arial MT"/>
        <family val="2"/>
      </rPr>
      <t>2 Nos. data outlet</t>
    </r>
  </si>
  <si>
    <r>
      <rPr>
        <sz val="8"/>
        <rFont val="Arial MT"/>
        <family val="2"/>
      </rPr>
      <t xml:space="preserve">Supplying, laying, testing and commissioning of 4-pair Non-plenum Enhanced Cat 6 unshielded twisted pair computer cable with 24 AWG solid copper conductors in surface/concealed conduit/raceways/modular furniture , complete as directions of
</t>
    </r>
    <r>
      <rPr>
        <sz val="8"/>
        <rFont val="Arial MT"/>
        <family val="2"/>
      </rPr>
      <t>Engineer-in-charge and as required.</t>
    </r>
  </si>
  <si>
    <r>
      <rPr>
        <sz val="8"/>
        <rFont val="Arial MT"/>
        <family val="2"/>
      </rPr>
      <t xml:space="preserve">Supplying, Installation, testing and commissioning of 12U Networking Rack with PDU, switches, jack, patch cords, Ios, and all other accessories complete as
</t>
    </r>
    <r>
      <rPr>
        <sz val="8"/>
        <rFont val="Arial MT"/>
        <family val="2"/>
      </rPr>
      <t>required for Server, router &amp; network video recorder.</t>
    </r>
  </si>
  <si>
    <r>
      <rPr>
        <sz val="8"/>
        <rFont val="Arial MT"/>
        <family val="2"/>
      </rPr>
      <t xml:space="preserve">Supplying, Installation, testing and commissioning of Occupancy Sensor for light control with all accessories and complete as directions of Engineer-in-charge and as
</t>
    </r>
    <r>
      <rPr>
        <sz val="8"/>
        <rFont val="Arial MT"/>
        <family val="2"/>
      </rPr>
      <t>required.</t>
    </r>
  </si>
  <si>
    <r>
      <rPr>
        <sz val="8"/>
        <rFont val="Arial MT"/>
        <family val="2"/>
      </rPr>
      <t xml:space="preserve">Supplying and drawing wiring with single core stranded copper conductor PVC insulated 1100 volt grade LSHF PVC insulated wires in surface/recessed steel conduit systems including the cost of running copper conductor LSHF PVC insulated loop earthing wire complete as directions of Engineer-in-charge and as required as
</t>
    </r>
    <r>
      <rPr>
        <sz val="8"/>
        <rFont val="Arial MT"/>
        <family val="2"/>
      </rPr>
      <t>below.</t>
    </r>
  </si>
  <si>
    <r>
      <rPr>
        <sz val="8"/>
        <rFont val="Arial MT"/>
        <family val="2"/>
      </rPr>
      <t>2 x 1.5 sq mm with 1 x 1.5 sq mm earth wire</t>
    </r>
  </si>
  <si>
    <r>
      <rPr>
        <sz val="8"/>
        <rFont val="Arial MT"/>
        <family val="2"/>
      </rPr>
      <t>2 x 2.5 sq mm with 1 x 2.5 sq mm earth wire</t>
    </r>
  </si>
  <si>
    <r>
      <rPr>
        <sz val="8"/>
        <rFont val="Arial MT"/>
        <family val="2"/>
      </rPr>
      <t>2 x 4 sq mm with 1 x 4.0 sq mm earth wire</t>
    </r>
  </si>
  <si>
    <r>
      <rPr>
        <sz val="8"/>
        <rFont val="Arial MT"/>
        <family val="2"/>
      </rPr>
      <t>2 x 6 sq mm with 1 x 6.0 sq mm earth wire</t>
    </r>
  </si>
  <si>
    <r>
      <rPr>
        <sz val="8"/>
        <rFont val="Arial MT"/>
        <family val="2"/>
      </rPr>
      <t>4 x 4 sq mm with 2 x 4.0 sq mm earth wire</t>
    </r>
  </si>
  <si>
    <r>
      <rPr>
        <sz val="8"/>
        <rFont val="Arial MT"/>
        <family val="2"/>
      </rPr>
      <t>4 x 6 sq mm with 2 x 6.0 sq mm earth wire</t>
    </r>
  </si>
  <si>
    <r>
      <rPr>
        <sz val="8"/>
        <rFont val="Arial MT"/>
        <family val="2"/>
      </rPr>
      <t>4 x 10 sq mm with 2 x 10 sq mm earth wire</t>
    </r>
  </si>
  <si>
    <r>
      <rPr>
        <sz val="8"/>
        <rFont val="Arial MT"/>
        <family val="2"/>
      </rPr>
      <t>4 x 16 sq mm with 2 x 16 sq mm earth wire</t>
    </r>
  </si>
  <si>
    <r>
      <rPr>
        <sz val="8"/>
        <rFont val="Arial MT"/>
        <family val="2"/>
      </rPr>
      <t xml:space="preserve">Supplying and drawing recessed/surface IS embossed GI conduiting system including cost of providing saddles etc for surface/recess conduiting and/or cost of cutting and filling chases for recessed conduiting complete as directions of Engineer-
</t>
    </r>
    <r>
      <rPr>
        <sz val="8"/>
        <rFont val="Arial MT"/>
        <family val="2"/>
      </rPr>
      <t>in-charge and as required as below.</t>
    </r>
  </si>
  <si>
    <r>
      <rPr>
        <sz val="8"/>
        <rFont val="Arial MT"/>
        <family val="2"/>
      </rPr>
      <t>20 mm</t>
    </r>
  </si>
  <si>
    <r>
      <rPr>
        <sz val="8"/>
        <rFont val="Arial MT"/>
        <family val="2"/>
      </rPr>
      <t>25 mm</t>
    </r>
  </si>
  <si>
    <r>
      <rPr>
        <sz val="8"/>
        <rFont val="Arial MT"/>
        <family val="2"/>
      </rPr>
      <t>32 mm</t>
    </r>
  </si>
  <si>
    <r>
      <rPr>
        <sz val="8"/>
        <rFont val="Arial MT"/>
        <family val="2"/>
      </rPr>
      <t>40 mm</t>
    </r>
  </si>
  <si>
    <r>
      <rPr>
        <sz val="8"/>
        <rFont val="Arial MT"/>
        <family val="2"/>
      </rPr>
      <t>50 mm</t>
    </r>
  </si>
  <si>
    <r>
      <rPr>
        <sz val="8"/>
        <rFont val="Arial MT"/>
        <family val="2"/>
      </rPr>
      <t xml:space="preserve">Supplying and drawing recessed/surface medium class PVC conduit including cost  of providing saddles etc accessories for surface/recess conduiting and/or cost of cutting and filling chases for recessed conduiting complete as directions of Engineer-
</t>
    </r>
    <r>
      <rPr>
        <sz val="8"/>
        <rFont val="Arial MT"/>
        <family val="2"/>
      </rPr>
      <t>in-charge and as required as below.</t>
    </r>
  </si>
  <si>
    <r>
      <rPr>
        <sz val="8"/>
        <rFont val="Arial MT"/>
        <family val="2"/>
      </rPr>
      <t xml:space="preserve">Supply and fixing  GI flexible conduit including all fittings complete as required as
</t>
    </r>
    <r>
      <rPr>
        <sz val="8"/>
        <rFont val="Arial MT"/>
        <family val="2"/>
      </rPr>
      <t>below.</t>
    </r>
  </si>
  <si>
    <r>
      <rPr>
        <b/>
        <sz val="8"/>
        <rFont val="Arial"/>
        <family val="2"/>
      </rPr>
      <t>TOTAL FOR WIRING</t>
    </r>
  </si>
  <si>
    <r>
      <rPr>
        <b/>
        <sz val="8"/>
        <rFont val="Arial"/>
        <family val="2"/>
      </rPr>
      <t>SUB-HEAD II  CABLES &amp; RACEWAYS</t>
    </r>
  </si>
  <si>
    <r>
      <rPr>
        <sz val="8"/>
        <rFont val="Arial MT"/>
        <family val="2"/>
      </rPr>
      <t>Supply and laying cables on  Tray / clamped to wall with suitable clamps saddles and fixing bolts/ in ground including the cost of digging and back filling with sand and brick protection as required and including testing and commissioning of the following 1100 volt grade armoured XLPE insulated and PVC sheathed copper conductor cable complete as required. The costs shall include for all cables to be provided with a 1D gap and shall be properly clamped with cable clamps and ties. Identification tags shall be provided for all cables and route markers for cables in ground.</t>
    </r>
  </si>
  <si>
    <r>
      <rPr>
        <sz val="8"/>
        <rFont val="Arial MT"/>
        <family val="2"/>
      </rPr>
      <t>3 -1/2 core 240 Sq mm AL. XLPE AR. Cable</t>
    </r>
  </si>
  <si>
    <r>
      <rPr>
        <sz val="8"/>
        <rFont val="Arial MT"/>
        <family val="2"/>
      </rPr>
      <t>3 -1/2 core 95 Sq mm AL. XLPE AR. Cable</t>
    </r>
  </si>
  <si>
    <r>
      <rPr>
        <sz val="8"/>
        <rFont val="Arial MT"/>
        <family val="2"/>
      </rPr>
      <t>3 -1/2 core 70 Sq mm AL. XLPE AR. Cable</t>
    </r>
  </si>
  <si>
    <r>
      <rPr>
        <sz val="8"/>
        <rFont val="Arial MT"/>
        <family val="2"/>
      </rPr>
      <t>3 -1/2 core 50 Sq mm AL. XLPE AR. Cable</t>
    </r>
  </si>
  <si>
    <r>
      <rPr>
        <sz val="8"/>
        <rFont val="Arial MT"/>
        <family val="2"/>
      </rPr>
      <t>4 core 16 Sq mm CU. XLPE AR. Cable</t>
    </r>
  </si>
  <si>
    <r>
      <rPr>
        <sz val="8"/>
        <rFont val="Arial MT"/>
        <family val="2"/>
      </rPr>
      <t>4 core 6 Sq mm CU. XLPE AR. Cable</t>
    </r>
  </si>
  <si>
    <r>
      <rPr>
        <sz val="8"/>
        <rFont val="Arial MT"/>
        <family val="2"/>
      </rPr>
      <t>4 core 4 Sq mm CU. XLPE AR. Cable</t>
    </r>
  </si>
  <si>
    <r>
      <rPr>
        <sz val="8"/>
        <rFont val="Arial MT"/>
        <family val="2"/>
      </rPr>
      <t>Cable end termination of the following XLPE insulated and PVC sheathed Aluminium conductor cable 1100 Volt grade including cost of crimping heavy duty aluminium lugs, nickel plated brass double compression glands, insulation tape and all requisite material for completion of termination complete as required and as below.</t>
    </r>
  </si>
  <si>
    <r>
      <rPr>
        <sz val="8"/>
        <rFont val="Arial MT"/>
        <family val="2"/>
      </rPr>
      <t xml:space="preserve">Cable end termination of the following XLPE insulated and PVC sheathed  Aluminium/ copper conductor cable 1100 Volt grade including cost of crimping heavy duty copper lugs, nickel plated brass double compression glands, insulation tape and all requisite material for completion of termination complete as required and as
</t>
    </r>
    <r>
      <rPr>
        <sz val="8"/>
        <rFont val="Arial MT"/>
        <family val="2"/>
      </rPr>
      <t>below.</t>
    </r>
  </si>
  <si>
    <r>
      <rPr>
        <sz val="8"/>
        <rFont val="Arial MT"/>
        <family val="2"/>
      </rPr>
      <t xml:space="preserve">Supply and fixing of perforated sheet steel slotted cable trays with vertical sides on both ends as per approved design and GI angle supports spaced 1000 mm apart throughout the length as specified, including the cost of 1 meter GI rod hangers, hooks, dash fasteners, painting etc. for suspension from ceiling complete as
</t>
    </r>
    <r>
      <rPr>
        <sz val="8"/>
        <rFont val="Arial MT"/>
        <family val="2"/>
      </rPr>
      <t>required.</t>
    </r>
  </si>
  <si>
    <r>
      <rPr>
        <sz val="8"/>
        <rFont val="Arial MT"/>
        <family val="2"/>
      </rPr>
      <t>300 mm x 50 mm x 50 mm (with 40 x 40 x 6 mm GI angle supports) and with Cover</t>
    </r>
  </si>
  <si>
    <r>
      <rPr>
        <sz val="8"/>
        <rFont val="Arial MT"/>
        <family val="2"/>
      </rPr>
      <t>150 mm x 50 mm x 50 mm (with 40 x 40 x 6 mm GI angle supports) and with Cover</t>
    </r>
  </si>
  <si>
    <r>
      <rPr>
        <sz val="8"/>
        <rFont val="Arial MT"/>
        <family val="2"/>
      </rPr>
      <t>100 mm x 50 mm x 50 mm (with 40 x 40 x 6 mm GI angle supports) and with Cover</t>
    </r>
  </si>
  <si>
    <r>
      <rPr>
        <sz val="8"/>
        <rFont val="Arial MT"/>
        <family val="2"/>
      </rPr>
      <t>GI Raceway &amp; Junction boxes (IP 55)</t>
    </r>
  </si>
  <si>
    <r>
      <rPr>
        <sz val="8"/>
        <rFont val="Arial MT"/>
        <family val="2"/>
      </rPr>
      <t>Supply, assembly and  laying of under floor trunking  made out of minimum 1.6 mm thick pre galavised sheet with enamel paint finish complete with jointing sleeve, horizontal bends, vertical bends,  level adjustment components and closer, vertical elbow, covers, access outlet. etc.  complete with all other accessories under floor installation including cutting and chasing the floor/ or on surface, making good the same, placing in position and cleaning from inside complete etc. as required.</t>
    </r>
  </si>
  <si>
    <r>
      <rPr>
        <sz val="8"/>
        <rFont val="Arial MT"/>
        <family val="2"/>
      </rPr>
      <t>300 mm x 40 mm (3 compartment - 1 For Power, 1 for Data, 1 blank for seperation )</t>
    </r>
  </si>
  <si>
    <r>
      <rPr>
        <sz val="8"/>
        <rFont val="Arial MT"/>
        <family val="2"/>
      </rPr>
      <t>225 mm x 40 mm (2 compartment - 1 For Power, 1 for Data )</t>
    </r>
  </si>
  <si>
    <r>
      <rPr>
        <sz val="8"/>
        <rFont val="Arial MT"/>
        <family val="2"/>
      </rPr>
      <t>150 mm x 40 mm (1 compartment)</t>
    </r>
  </si>
  <si>
    <r>
      <rPr>
        <sz val="8"/>
        <rFont val="Arial MT"/>
        <family val="2"/>
      </rPr>
      <t>100 mm x 40 mm (2 compartment - 1 For Power, 1 for Data )</t>
    </r>
  </si>
  <si>
    <r>
      <rPr>
        <sz val="8"/>
        <rFont val="Arial MT"/>
        <family val="2"/>
      </rPr>
      <t>75 mm x 40 mm (1 compartment)</t>
    </r>
  </si>
  <si>
    <r>
      <rPr>
        <sz val="8"/>
        <rFont val="Arial MT"/>
        <family val="2"/>
      </rPr>
      <t xml:space="preserve">Providing and fixing 350 x 350 x 50 mm deep junction box for Power &amp; Data
</t>
    </r>
    <r>
      <rPr>
        <sz val="8"/>
        <rFont val="Arial MT"/>
        <family val="2"/>
      </rPr>
      <t>raceways in floor</t>
    </r>
  </si>
  <si>
    <r>
      <rPr>
        <sz val="8"/>
        <rFont val="Arial MT"/>
        <family val="2"/>
      </rPr>
      <t xml:space="preserve">Providing and fixing 250 x 250 x 50 mm deep junction box for Power &amp; Data
</t>
    </r>
    <r>
      <rPr>
        <sz val="8"/>
        <rFont val="Arial MT"/>
        <family val="2"/>
      </rPr>
      <t>raceways in floor</t>
    </r>
  </si>
  <si>
    <r>
      <rPr>
        <sz val="8"/>
        <rFont val="Arial MT"/>
        <family val="2"/>
      </rPr>
      <t xml:space="preserve">Providing and fixing 150 x 150 x 50 mm deep junction box for Power &amp; Data
</t>
    </r>
    <r>
      <rPr>
        <sz val="8"/>
        <rFont val="Arial MT"/>
        <family val="2"/>
      </rPr>
      <t>raceways in floor</t>
    </r>
  </si>
  <si>
    <r>
      <rPr>
        <sz val="8"/>
        <rFont val="Arial MT"/>
        <family val="2"/>
      </rPr>
      <t>Providing and fixing 100 x 100 x 50 mm deep junction box for Data raceways in floor</t>
    </r>
  </si>
  <si>
    <r>
      <rPr>
        <b/>
        <sz val="8"/>
        <rFont val="Arial"/>
        <family val="2"/>
      </rPr>
      <t>TOTAL FOR CABLES &amp; RACEWAYS</t>
    </r>
  </si>
  <si>
    <r>
      <rPr>
        <b/>
        <sz val="8"/>
        <rFont val="Arial"/>
        <family val="2"/>
      </rPr>
      <t>SUB-HEAD III DISTRIBUTION BOARD &amp; ELECTRICAL PANEL</t>
    </r>
  </si>
  <si>
    <r>
      <rPr>
        <sz val="8"/>
        <rFont val="Arial MT"/>
        <family val="2"/>
      </rPr>
      <t xml:space="preserve">Supply, erection, testing and commissioning of the following sheet steel clad wall/recess mounting dust and vermin proof double distribution boards constructed from 1.2mm sheet steel IP 42 construction, finished with rust proof red oxide coating and two coats of paint with hinged gasketted door and housing the following  complete with suitably rated PVC insulated tinned copper busbars with interconnections and neutral bar  assembly, earthing terminals/bar, din bar complete, powder painted including earthing as approved by the Architects/ Engineer in charge. Padlocking facility shall be provided on the door. The DB shall be provided with cable
</t>
    </r>
    <r>
      <rPr>
        <sz val="8"/>
        <rFont val="Arial MT"/>
        <family val="2"/>
      </rPr>
      <t>end boxes.</t>
    </r>
  </si>
  <si>
    <r>
      <rPr>
        <sz val="8"/>
        <rFont val="Arial MT"/>
        <family val="2"/>
      </rPr>
      <t xml:space="preserve">14 WAY SPN DB
</t>
    </r>
    <r>
      <rPr>
        <sz val="8"/>
        <rFont val="Arial MT"/>
        <family val="2"/>
      </rPr>
      <t xml:space="preserve">Incoming:
</t>
    </r>
    <r>
      <rPr>
        <sz val="8"/>
        <rFont val="Arial MT"/>
        <family val="2"/>
      </rPr>
      <t xml:space="preserve">1-25 amp DP 10 kA MCB, B curve with thermal magnetic protective releases incoming with 1nos. 25 amp DP 30 mA RCCB in each phase
</t>
    </r>
    <r>
      <rPr>
        <sz val="8"/>
        <rFont val="Arial MT"/>
        <family val="2"/>
      </rPr>
      <t xml:space="preserve">Outgoings:
</t>
    </r>
    <r>
      <rPr>
        <sz val="8"/>
        <rFont val="Arial MT"/>
        <family val="2"/>
      </rPr>
      <t>14 nos 6/10 amps SP 10 kA MCB, B curve with thermal magnetic protective releases out goings. For FLDB</t>
    </r>
  </si>
  <si>
    <r>
      <rPr>
        <sz val="8"/>
        <rFont val="Arial MT"/>
        <family val="2"/>
      </rPr>
      <t xml:space="preserve">12 WAY TPN DB-1
</t>
    </r>
    <r>
      <rPr>
        <sz val="8"/>
        <rFont val="Arial MT"/>
        <family val="2"/>
      </rPr>
      <t xml:space="preserve">Incoming:
</t>
    </r>
    <r>
      <rPr>
        <sz val="8"/>
        <rFont val="Arial MT"/>
        <family val="2"/>
      </rPr>
      <t xml:space="preserve">1-63 amp FP 10 kA MCB, C curve with thermal magnetic protective releases incoming with 1nos. 63 amp DP 30 mA RCCB in each phase
</t>
    </r>
    <r>
      <rPr>
        <sz val="8"/>
        <rFont val="Arial MT"/>
        <family val="2"/>
      </rPr>
      <t xml:space="preserve">Outgoings:
</t>
    </r>
    <r>
      <rPr>
        <sz val="8"/>
        <rFont val="Arial MT"/>
        <family val="2"/>
      </rPr>
      <t>36 nos 16/20/25/32 amps SP 10 kA MCB, C curve  with thermal magnetic protective releases out goings. For PDB</t>
    </r>
  </si>
  <si>
    <r>
      <rPr>
        <sz val="8"/>
        <rFont val="Arial MT"/>
        <family val="2"/>
      </rPr>
      <t xml:space="preserve">12 WAY TPN DB-2
</t>
    </r>
    <r>
      <rPr>
        <sz val="8"/>
        <rFont val="Arial MT"/>
        <family val="2"/>
      </rPr>
      <t xml:space="preserve">Incoming:
</t>
    </r>
    <r>
      <rPr>
        <sz val="8"/>
        <rFont val="Arial MT"/>
        <family val="2"/>
      </rPr>
      <t xml:space="preserve">1-32 amp FP 10 kA MCB, B curve  with thermal magnetic protective releases incoming with 1nos. 32 amp DP 30 mA RCCB in each phase
</t>
    </r>
    <r>
      <rPr>
        <sz val="8"/>
        <rFont val="Arial MT"/>
        <family val="2"/>
      </rPr>
      <t xml:space="preserve">Outgoings:
</t>
    </r>
    <r>
      <rPr>
        <sz val="8"/>
        <rFont val="Arial MT"/>
        <family val="2"/>
      </rPr>
      <t>36 nos 10 amps SP 10 kA MCB, B curve with thermal magnetic protective releases out goings. For LDB</t>
    </r>
  </si>
  <si>
    <r>
      <rPr>
        <sz val="8"/>
        <rFont val="Arial MT"/>
        <family val="2"/>
      </rPr>
      <t xml:space="preserve">10 WAY TPN DB
</t>
    </r>
    <r>
      <rPr>
        <sz val="8"/>
        <rFont val="Arial MT"/>
        <family val="2"/>
      </rPr>
      <t xml:space="preserve">Supplying &amp; fixing of following double door Emergency Lighting DB's enclosures, with minimum IP 55, UV resistant as per IEC 61439,flame retardant, self extinguishing material for outdoor / harsh environment
</t>
    </r>
    <r>
      <rPr>
        <sz val="8"/>
        <rFont val="Arial MT"/>
        <family val="2"/>
      </rPr>
      <t xml:space="preserve">like resistant to weather influences (humidity, temperature, water sprays). The DB shall include all accessories i.e. earth bar, din bar, neutral bar, tinned copper bus bars, earthing terminal, power painting &amp; cable end box etc. as required.
</t>
    </r>
    <r>
      <rPr>
        <sz val="8"/>
        <rFont val="Arial MT"/>
        <family val="2"/>
      </rPr>
      <t xml:space="preserve">Incoming:
</t>
    </r>
    <r>
      <rPr>
        <sz val="8"/>
        <rFont val="Arial MT"/>
        <family val="2"/>
      </rPr>
      <t xml:space="preserve">1-32 amp FP 10 kA MCB, C curve  with thermal magnetic protective releases Outgoings:
</t>
    </r>
    <r>
      <rPr>
        <sz val="8"/>
        <rFont val="Arial MT"/>
        <family val="2"/>
      </rPr>
      <t xml:space="preserve">30 nos 10/16/20 amps SP 10 kA MCB, C curve  with thermal magnetic protective releases out goings. For EDB
</t>
    </r>
    <r>
      <rPr>
        <sz val="8"/>
        <rFont val="Arial MT"/>
        <family val="2"/>
      </rPr>
      <t>(10A MCBs shall be for lighting circuits only)</t>
    </r>
  </si>
  <si>
    <r>
      <rPr>
        <sz val="8"/>
        <rFont val="Arial MT"/>
        <family val="2"/>
      </rPr>
      <t>SITC of All VTPN DB's double door and modules, shall be pre assembled with vertical bus bars &amp; minimum IP</t>
    </r>
    <r>
      <rPr>
        <sz val="8"/>
        <rFont val="Cambria Math"/>
        <family val="1"/>
      </rPr>
      <t>‐</t>
    </r>
    <r>
      <rPr>
        <sz val="8"/>
        <rFont val="Arial MT"/>
        <family val="2"/>
      </rPr>
      <t xml:space="preserve">55, UV resistant as per IEC 61439, suitable for outdoor/harsh
</t>
    </r>
    <r>
      <rPr>
        <sz val="8"/>
        <rFont val="Arial MT"/>
        <family val="2"/>
      </rPr>
      <t xml:space="preserve">environment  like resistant to weather influences (humidity, temperature, water spray s), chemical resistanc etc. The DB shall include all accessories i.e. earth bar, din bar, neutral bar, tinned copper bus bars, earthing terminal, power painting &amp; cable end
</t>
    </r>
    <r>
      <rPr>
        <sz val="8"/>
        <rFont val="Arial MT"/>
        <family val="2"/>
      </rPr>
      <t>box etc. as required.</t>
    </r>
  </si>
  <si>
    <r>
      <rPr>
        <sz val="8"/>
        <rFont val="Arial MT"/>
        <family val="2"/>
      </rPr>
      <t xml:space="preserve">12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36 nos. of 20/25/32A modules for SP/TP MCB's, C curve  (10KA) as required (Refer DB schedule).
</t>
    </r>
    <r>
      <rPr>
        <sz val="8"/>
        <rFont val="Arial MT"/>
        <family val="2"/>
      </rPr>
      <t>DB as described above For KTB-1</t>
    </r>
  </si>
  <si>
    <r>
      <rPr>
        <sz val="8"/>
        <rFont val="Arial MT"/>
        <family val="2"/>
      </rPr>
      <t xml:space="preserve">10 WAY VTPN DB INCOMER
</t>
    </r>
    <r>
      <rPr>
        <sz val="8"/>
        <rFont val="Arial MT"/>
        <family val="2"/>
      </rPr>
      <t xml:space="preserve">1 No. 160A 4 pole MCCB (16 KA) with over load, short circcuit &amp; earth fault protection
</t>
    </r>
    <r>
      <rPr>
        <sz val="8"/>
        <rFont val="Arial MT"/>
        <family val="2"/>
      </rPr>
      <t xml:space="preserve">OUTGOINGS
</t>
    </r>
    <r>
      <rPr>
        <sz val="8"/>
        <rFont val="Arial MT"/>
        <family val="2"/>
      </rPr>
      <t xml:space="preserve">30 nos. of 20/25/32A modules for SP/TP MCB's (10KA), C curve  as required (Refer DB schedule).
</t>
    </r>
    <r>
      <rPr>
        <sz val="8"/>
        <rFont val="Arial MT"/>
        <family val="2"/>
      </rPr>
      <t>DB as described above For KTB-1</t>
    </r>
  </si>
  <si>
    <r>
      <rPr>
        <sz val="8"/>
        <rFont val="Arial MT"/>
        <family val="2"/>
      </rPr>
      <t>Electrical Panel- IN Electrical Room (Floor Mounted)</t>
    </r>
  </si>
  <si>
    <r>
      <rPr>
        <sz val="8"/>
        <rFont val="Arial MT"/>
        <family val="2"/>
      </rPr>
      <t>Design, Manufacture, Supply, delivery and coordination for Installation of the following front operated modular compartmentalised construction cubicle type, front access, dead back, 2mm thick steel enclosed free standing / wall mounted, dust and vermin proof, switchboard with IP42/Specified protection with hinged and lockable doors duly powder coated complete with interconnections, tinned copper crimping lugs, bonding to earth and painting, suitable for use at 415 volts, 3 phase 4 wire 50 Hertz system, and to withstand a symetrical fault level of 25 kA</t>
    </r>
  </si>
  <si>
    <r>
      <rPr>
        <sz val="8"/>
        <rFont val="Arial MT"/>
        <family val="2"/>
      </rPr>
      <t xml:space="preserve">All Switchboards shall have provision for entry of cables from the top or bottom as
</t>
    </r>
    <r>
      <rPr>
        <sz val="8"/>
        <rFont val="Arial MT"/>
        <family val="2"/>
      </rPr>
      <t>required.</t>
    </r>
  </si>
  <si>
    <r>
      <rPr>
        <sz val="8"/>
        <rFont val="Arial MT"/>
        <family val="2"/>
      </rPr>
      <t>All live accessible parts shall be shrouded and all equipment shall be finger touch proof. The Busbars insulation shall be with heat shrinkable sleeves. SMC/DMC shrouds and busbar supports shall be used. Padlocking facility shall be provided on all outgoing feeders doors and switch handles shall be lockable in OFF position</t>
    </r>
  </si>
  <si>
    <r>
      <rPr>
        <sz val="8"/>
        <rFont val="Arial MT"/>
        <family val="2"/>
      </rPr>
      <t xml:space="preserve">The cost shall include providing and fixing of 75 x 50 x 6 mm channels for
</t>
    </r>
    <r>
      <rPr>
        <sz val="8"/>
        <rFont val="Arial MT"/>
        <family val="2"/>
      </rPr>
      <t>switchboard support.</t>
    </r>
  </si>
  <si>
    <r>
      <rPr>
        <sz val="8"/>
        <rFont val="Arial MT"/>
        <family val="2"/>
      </rPr>
      <t xml:space="preserve">All MCCB shall have rotary handles &amp; extension terminal, phase barrier on both
</t>
    </r>
    <r>
      <rPr>
        <sz val="8"/>
        <rFont val="Arial MT"/>
        <family val="2"/>
      </rPr>
      <t>sides as required at site.</t>
    </r>
  </si>
  <si>
    <r>
      <rPr>
        <sz val="8"/>
        <rFont val="Arial MT"/>
        <family val="2"/>
      </rPr>
      <t>All metering panel shall be extendable type with cable alley.</t>
    </r>
  </si>
  <si>
    <r>
      <rPr>
        <sz val="8"/>
        <rFont val="Arial MT"/>
        <family val="2"/>
      </rPr>
      <t xml:space="preserve">GA drawings shall be got approved from Owners/ Architects/ Consultants before
</t>
    </r>
    <r>
      <rPr>
        <sz val="8"/>
        <rFont val="Arial MT"/>
        <family val="2"/>
      </rPr>
      <t>fabrication.</t>
    </r>
  </si>
  <si>
    <r>
      <rPr>
        <sz val="8"/>
        <rFont val="Arial MT"/>
        <family val="2"/>
      </rPr>
      <t xml:space="preserve">Note:- The Manufacturer/Supplier shall supervise the installation, testing and
</t>
    </r>
    <r>
      <rPr>
        <sz val="8"/>
        <rFont val="Arial MT"/>
        <family val="2"/>
      </rPr>
      <t>commissioning of the cubicle panels by the electrical contractor.</t>
    </r>
  </si>
  <si>
    <r>
      <rPr>
        <sz val="8"/>
        <rFont val="Arial MT"/>
        <family val="2"/>
      </rPr>
      <t>INCOMING</t>
    </r>
  </si>
  <si>
    <r>
      <rPr>
        <sz val="8"/>
        <rFont val="Arial MT"/>
        <family val="2"/>
      </rPr>
      <t xml:space="preserve">1 No. 250Amps. 4P MCCB '25ka, Icu=Ics with micro processor release having O/L ,
</t>
    </r>
    <r>
      <rPr>
        <sz val="8"/>
        <rFont val="Arial MT"/>
        <family val="2"/>
      </rPr>
      <t>S/C, earth fault protection equipped with the following:</t>
    </r>
  </si>
  <si>
    <r>
      <rPr>
        <sz val="8"/>
        <rFont val="Arial MT"/>
        <family val="2"/>
      </rPr>
      <t>The incomers shall have the following indicating panel</t>
    </r>
  </si>
  <si>
    <r>
      <rPr>
        <sz val="8"/>
        <rFont val="Arial MT"/>
        <family val="2"/>
      </rPr>
      <t>1 set of phase indication lamps (R, Y, B) with 2A MCB</t>
    </r>
  </si>
  <si>
    <r>
      <rPr>
        <sz val="8"/>
        <rFont val="Arial MT"/>
        <family val="2"/>
      </rPr>
      <t>1 set of ON,OFF,TRIP indicating light with 2A MCB</t>
    </r>
  </si>
  <si>
    <r>
      <rPr>
        <sz val="8"/>
        <rFont val="Arial MT"/>
        <family val="2"/>
      </rPr>
      <t xml:space="preserve">Digital Multifunction Meter, accuracy class 1s, with LED/LCD screen of Max Demand Load, I ;V; Hz; Active, Reactive , Apparent Power &amp; Energy; Power factor; % unbalance of current &amp; voltage; with RS 485 / Ethernet port with 3 Nos. cast
</t>
    </r>
    <r>
      <rPr>
        <sz val="8"/>
        <rFont val="Arial MT"/>
        <family val="2"/>
      </rPr>
      <t>resin current transformers of dual core CT's of suitable Amp. ratio, 15 VA Class1.0 m etering., protection MCBs  as required accessories to complete the system.</t>
    </r>
  </si>
  <si>
    <r>
      <rPr>
        <sz val="8"/>
        <rFont val="Arial MT"/>
        <family val="2"/>
      </rPr>
      <t>BUSBAR</t>
    </r>
  </si>
  <si>
    <r>
      <rPr>
        <sz val="8"/>
        <rFont val="Arial MT"/>
        <family val="2"/>
      </rPr>
      <t xml:space="preserve">FP aluminium extensible type main bus bars of minimum of 300 Amp 25kA capacity with heat shrinkable coloured sleeves and i/c DMC/SMC bus bars supports
</t>
    </r>
    <r>
      <rPr>
        <sz val="8"/>
        <rFont val="Arial MT"/>
        <family val="2"/>
      </rPr>
      <t>at required intervals complete.</t>
    </r>
  </si>
  <si>
    <r>
      <rPr>
        <sz val="8"/>
        <rFont val="Arial MT"/>
        <family val="2"/>
      </rPr>
      <t>OUTGOING  UNITS</t>
    </r>
  </si>
  <si>
    <r>
      <rPr>
        <sz val="8"/>
        <rFont val="Arial MT"/>
        <family val="2"/>
      </rPr>
      <t>3 Nos. 160A TPN MCCB, 16kA, (Ics=lcu) with O/L, S/C</t>
    </r>
  </si>
  <si>
    <r>
      <rPr>
        <sz val="8"/>
        <rFont val="Arial MT"/>
        <family val="2"/>
      </rPr>
      <t>3 nos 63 amp 4P 10 kA MCB with thermal magnetic protective releases</t>
    </r>
  </si>
  <si>
    <r>
      <rPr>
        <sz val="8"/>
        <rFont val="Arial MT"/>
        <family val="2"/>
      </rPr>
      <t>2 nos 25 amp 4P 10 kA MCB with thermal magnetic protective releases</t>
    </r>
  </si>
  <si>
    <r>
      <rPr>
        <sz val="8"/>
        <rFont val="Arial MT"/>
        <family val="2"/>
      </rPr>
      <t xml:space="preserve">The Switchboard shall be complete with all interconnections, risers, internal wiring, labels etc complete as required. (Note: Length of the panel should not increase more
</t>
    </r>
    <r>
      <rPr>
        <sz val="8"/>
        <rFont val="Arial MT"/>
        <family val="2"/>
      </rPr>
      <t>than 1600mm, 400mm depth and 2000mm height).</t>
    </r>
  </si>
  <si>
    <r>
      <rPr>
        <sz val="8"/>
        <rFont val="Arial MT"/>
        <family val="2"/>
      </rPr>
      <t>UPS 8KVA</t>
    </r>
  </si>
  <si>
    <r>
      <rPr>
        <sz val="8"/>
        <rFont val="Arial MT"/>
        <family val="2"/>
      </rPr>
      <t xml:space="preserve">Supply, installation, testing and commissioning of 8kVA UPS system comprising of online units  with a battery backup of 30 minutes duration for full load and with all standards fittings, accessories, protection, instruments, indications and controls including but not restricted to transformer, rectifier, inverter, SMF battery with float cum boost battery charger, static bypass switch, maintenance bypass, interconnections etc.
</t>
    </r>
    <r>
      <rPr>
        <sz val="8"/>
        <rFont val="Arial MT"/>
        <family val="2"/>
      </rPr>
      <t xml:space="preserve">The UPS shall be suitble for three phase 415V Input with variation of + 15% and give
</t>
    </r>
    <r>
      <rPr>
        <sz val="8"/>
        <rFont val="Arial MT"/>
        <family val="2"/>
      </rPr>
      <t>constant output supply of 415V + 2%.</t>
    </r>
  </si>
  <si>
    <r>
      <rPr>
        <sz val="8"/>
        <rFont val="Arial MT"/>
        <family val="2"/>
      </rPr>
      <t>Supplying and laying of the following earthing strip on cable tray/ wall  clamped to wall with suitable clamps saddles and fixing bolts/soldering as required and complete as required to comply with IS 3043:1987. All joints shall be timed. The body earthing of UPS and Panel shall be looped from the existing earthing system.</t>
    </r>
  </si>
  <si>
    <r>
      <rPr>
        <sz val="8"/>
        <rFont val="Arial MT"/>
        <family val="2"/>
      </rPr>
      <t>25  mm x 3 mm GI strip</t>
    </r>
  </si>
  <si>
    <r>
      <rPr>
        <sz val="8"/>
        <rFont val="Arial MT"/>
        <family val="2"/>
      </rPr>
      <t>25  mm x 3 mm Copper strip for UPS</t>
    </r>
  </si>
  <si>
    <r>
      <rPr>
        <sz val="8"/>
        <rFont val="Arial MT"/>
        <family val="2"/>
      </rPr>
      <t>6 SWG GI Wire</t>
    </r>
  </si>
  <si>
    <r>
      <rPr>
        <sz val="8"/>
        <rFont val="Arial MT"/>
        <family val="2"/>
      </rPr>
      <t>8 SWG GI Wire</t>
    </r>
  </si>
  <si>
    <r>
      <rPr>
        <sz val="8"/>
        <rFont val="Arial MT"/>
        <family val="2"/>
      </rPr>
      <t>4 sq.mm dia copper wire</t>
    </r>
  </si>
  <si>
    <r>
      <rPr>
        <sz val="8"/>
        <rFont val="Arial MT"/>
        <family val="2"/>
      </rPr>
      <t xml:space="preserve">Providing and fixing M.V danger notice plate of 200 mm x 150 mm, made mild steel,
</t>
    </r>
    <r>
      <rPr>
        <sz val="8"/>
        <rFont val="Arial MT"/>
        <family val="2"/>
      </rPr>
      <t>atleast 2 mm thick, and vitreous enameled white on both sides, and with inscription in single red colour on front side as required.</t>
    </r>
  </si>
  <si>
    <r>
      <rPr>
        <sz val="8"/>
        <rFont val="Arial MT"/>
        <family val="2"/>
      </rPr>
      <t xml:space="preserve">Supplying and fixing of 40A 4P, 415V Isolator in sheet steel enclosure with,
</t>
    </r>
    <r>
      <rPr>
        <sz val="8"/>
        <rFont val="Arial MT"/>
        <family val="2"/>
      </rPr>
      <t>connection, testing &amp; commissioning as required.</t>
    </r>
  </si>
  <si>
    <r>
      <rPr>
        <b/>
        <sz val="8"/>
        <rFont val="Arial"/>
        <family val="2"/>
      </rPr>
      <t>TOTAL FOR DISTRIBUTION BOARD &amp; ELECTRICAL PANEL</t>
    </r>
  </si>
  <si>
    <r>
      <rPr>
        <b/>
        <sz val="8"/>
        <rFont val="Arial"/>
        <family val="2"/>
      </rPr>
      <t>SUB-HEAD IV FIRE DETECTION &amp; PA SYSTEM</t>
    </r>
  </si>
  <si>
    <r>
      <rPr>
        <b/>
        <sz val="8"/>
        <rFont val="Arial"/>
        <family val="2"/>
      </rPr>
      <t>Fire Detection System</t>
    </r>
  </si>
  <si>
    <r>
      <rPr>
        <sz val="8"/>
        <rFont val="Arial MT"/>
        <family val="2"/>
      </rPr>
      <t xml:space="preserve">Supply, installation, testing and commissioning of 1 Loop wall recess mounting microprocessor based networkable analogue addressable Fire Control Panel having a Fire Alarm Capability of 100/125/150 detectors/devices per loop with each loops length being restricted to 80% of manufacturer specified maximum loop length).
</t>
    </r>
    <r>
      <rPr>
        <sz val="8"/>
        <rFont val="Arial MT"/>
        <family val="2"/>
      </rPr>
      <t>The Fire control panel shall have 100% hot redundancy for CPU, load etc. It shall be expandable by minimum 1 additional loops. The operating panel shall have minimum 80 character LCD display, 4 access levels, 1000 events historical logging, flash E- PROM, 240 volts ac power supply, automatic battery charger, 24V sealed lead-acid battery suitable operating the system for 24 hours in emergency condition. The Panel shall be Integrated with the PA System and with suitable power amplifiers for the hooter/strobes and main building fire alarm panel.</t>
    </r>
  </si>
  <si>
    <r>
      <rPr>
        <sz val="8"/>
        <rFont val="Arial MT"/>
        <family val="2"/>
      </rPr>
      <t xml:space="preserve">The Panel shall be Integrated with the BMS System and shall include cost of supply of any additional modules, software and interfaces as required for the same and as required by the Client. The Panel shall provide either or all BACNET/RS485/ LON/MODBUS protocols as required. The panel shall be complete as per
</t>
    </r>
    <r>
      <rPr>
        <sz val="8"/>
        <rFont val="Arial MT"/>
        <family val="2"/>
      </rPr>
      <t>specifications and as required.</t>
    </r>
  </si>
  <si>
    <r>
      <rPr>
        <sz val="8"/>
        <rFont val="Arial MT"/>
        <family val="2"/>
      </rPr>
      <t>1 Loop</t>
    </r>
  </si>
  <si>
    <r>
      <rPr>
        <sz val="8"/>
        <rFont val="Arial MT"/>
        <family val="2"/>
      </rPr>
      <t xml:space="preserve">Supply, installation, testing and commissioning of plug-in type intelligent analogue addressable multi criteria Smoke detectors including the cost of base plate, 75 mm dia M.S. outlet box for fixing of the detector base, mounting accessories etc.
</t>
    </r>
    <r>
      <rPr>
        <sz val="8"/>
        <rFont val="Arial MT"/>
        <family val="2"/>
      </rPr>
      <t>complete as per specifications and as required.</t>
    </r>
  </si>
  <si>
    <r>
      <rPr>
        <sz val="8"/>
        <rFont val="Arial MT"/>
        <family val="2"/>
      </rPr>
      <t>Supply, installation, testing and commissioning of plug-in type intelligent analogue addressable rate of rise cum fixed temperature Heat detectors including the cost of base plate, 75 mm dia M.S. outlet box for fixing of the detector base, mounting accessories etc. complete as per specifications and as required.</t>
    </r>
  </si>
  <si>
    <r>
      <rPr>
        <sz val="8"/>
        <rFont val="Arial MT"/>
        <family val="2"/>
      </rPr>
      <t xml:space="preserve">Supply, installation, testing and commissioning of Addressable type fault for isolating shorted, dewired and loose circuits between two successive fault isolators with
</t>
    </r>
    <r>
      <rPr>
        <sz val="8"/>
        <rFont val="Arial MT"/>
        <family val="2"/>
      </rPr>
      <t>automatic resetting arrangement (base Model)</t>
    </r>
  </si>
  <si>
    <r>
      <rPr>
        <sz val="8"/>
        <rFont val="Arial MT"/>
        <family val="2"/>
      </rPr>
      <t xml:space="preserve">Supply, installation, testing and commissioning of Addressable type Response
</t>
    </r>
    <r>
      <rPr>
        <sz val="8"/>
        <rFont val="Arial MT"/>
        <family val="2"/>
      </rPr>
      <t>indicatior.</t>
    </r>
  </si>
  <si>
    <r>
      <rPr>
        <sz val="8"/>
        <rFont val="Arial MT"/>
        <family val="2"/>
      </rPr>
      <t>Supply, installation, testing and commissioning of addressable type duct detector including the cost of plate, M.S. outlet box for fixing of the detector base, mounting accessories etc. complete as per specifications and as required.</t>
    </r>
  </si>
  <si>
    <r>
      <rPr>
        <sz val="8"/>
        <rFont val="Arial MT"/>
        <family val="2"/>
      </rPr>
      <t>Supply, installation, testing and commissioning of intelligent analogue addressable Control Modules including the cost of 75 mm dia MS outlet box for fixing of the module, mounting accessories complete as per specifications and as required.</t>
    </r>
  </si>
  <si>
    <r>
      <rPr>
        <sz val="8"/>
        <rFont val="Arial MT"/>
        <family val="2"/>
      </rPr>
      <t>Supply, installation, testing and commissioning of intelligent analogue addressable dry contact Monitor Modules including the cost of 75 mm dia MS outlet box for fixing of the module, mounting accessories complete as per specifications and as required.</t>
    </r>
  </si>
  <si>
    <r>
      <rPr>
        <sz val="8"/>
        <rFont val="Arial MT"/>
        <family val="2"/>
      </rPr>
      <t xml:space="preserve">Supply, installation, testing and commissioning of recess/surface mounting dust and vermin proof intelligent addressable analogue Manual Pull stations including cost of all required modules, mounting accessories etc  including the cost of M.S. outlet box for fixing of the station, mounting accessories etc. complete as per specifications and
</t>
    </r>
    <r>
      <rPr>
        <sz val="8"/>
        <rFont val="Arial MT"/>
        <family val="2"/>
      </rPr>
      <t>as required.</t>
    </r>
  </si>
  <si>
    <r>
      <rPr>
        <sz val="8"/>
        <rFont val="Arial MT"/>
        <family val="2"/>
      </rPr>
      <t>Supply, Installation, Testing and commissioning of high intensity hooters cum Strobe Lights with 110 cd. The strobes shall be synchronized for better evacuation.</t>
    </r>
  </si>
  <si>
    <r>
      <rPr>
        <sz val="8"/>
        <rFont val="Arial MT"/>
        <family val="2"/>
      </rPr>
      <t>Supply, laying, testing and commissioning of 2 core 1.5 sqmm copper conductor LSHF PVC insulated 1100 volt wires in IS embossed black enameled 25mm dia 16 SWG MS recessed and/or surface conduiting system including cost of providing saddles etc for surface conduiting and/or cost of cutting and filling chases for recessed conduiting as required and including the cost  of crimped termination's complete as required. (Smoke detector and speaker)</t>
    </r>
  </si>
  <si>
    <r>
      <rPr>
        <b/>
        <sz val="8"/>
        <rFont val="Arial"/>
        <family val="2"/>
      </rPr>
      <t>Public Address system</t>
    </r>
  </si>
  <si>
    <r>
      <rPr>
        <sz val="8"/>
        <rFont val="Arial MT"/>
        <family val="2"/>
      </rPr>
      <t xml:space="preserve">Supply, installation, testing and commissioning of recess/ surface mounting 3W CEILING SPEAKER ,metal grille, dia 150mm and Spring clamps suitable for broadcast of speech and alarm siren including cost of supplying all mounting
</t>
    </r>
    <r>
      <rPr>
        <sz val="8"/>
        <rFont val="Arial MT"/>
        <family val="2"/>
      </rPr>
      <t>accessories complete as required.</t>
    </r>
  </si>
  <si>
    <r>
      <rPr>
        <sz val="8"/>
        <rFont val="Arial MT"/>
        <family val="2"/>
      </rPr>
      <t>Supply, installation, testing and commissioning of Wall surface mounting 3W CEILING SPEAKER with 6W/3W optionssuitable for broadcast of speech and alarm siren including cost of supplying all mounting accessories complete as required.</t>
    </r>
  </si>
  <si>
    <r>
      <rPr>
        <sz val="8"/>
        <rFont val="Arial MT"/>
        <family val="2"/>
      </rPr>
      <t xml:space="preserve">Supply, installation, testing and commissioning of MS Amplifier Rack Assembly with 30 minutes power backup including 1 no. CD player unit, 1 nos 200 W POWER AMPLIFIER, connectors, internal wiring, interconnection etc capable of voice operated priority complete as required. (PA System fully integrated type with Fire Alarm System with facility for automatic override of music for emergency
</t>
    </r>
    <r>
      <rPr>
        <sz val="8"/>
        <rFont val="Arial MT"/>
        <family val="2"/>
      </rPr>
      <t>announcements)</t>
    </r>
  </si>
  <si>
    <r>
      <rPr>
        <sz val="8"/>
        <rFont val="Arial MT"/>
        <family val="2"/>
      </rPr>
      <t>Supply, installation, testing and commissioning of CONTROL PANEL with single zone selection, ascending 4 tone chime, emergency microphone, expandable upto 5 zones using expansion control panel complete as required.</t>
    </r>
  </si>
  <si>
    <r>
      <rPr>
        <sz val="8"/>
        <rFont val="Arial MT"/>
        <family val="2"/>
      </rPr>
      <t xml:space="preserve">Supply, installation, testing and commissioning of Wireless lepal microphone DB
</t>
    </r>
    <r>
      <rPr>
        <sz val="8"/>
        <rFont val="Arial MT"/>
        <family val="2"/>
      </rPr>
      <t>technology complete as required</t>
    </r>
  </si>
  <si>
    <r>
      <rPr>
        <sz val="8"/>
        <rFont val="Arial MT"/>
        <family val="2"/>
      </rPr>
      <t>Supply, installation, testing and commissioning of Microphone with table stand</t>
    </r>
  </si>
  <si>
    <r>
      <rPr>
        <b/>
        <sz val="8"/>
        <rFont val="Arial"/>
        <family val="2"/>
      </rPr>
      <t>TOTAL FOR FIRE DETECTION &amp; PA SYSTEM</t>
    </r>
  </si>
  <si>
    <r>
      <rPr>
        <b/>
        <sz val="8"/>
        <rFont val="Arial"/>
        <family val="2"/>
      </rPr>
      <t>SUB-HEAD V CCTV SYSTEM</t>
    </r>
  </si>
  <si>
    <r>
      <rPr>
        <sz val="8"/>
        <rFont val="Arial MT"/>
        <family val="2"/>
      </rPr>
      <t>Design, Engineering, Supply, Receiving, handling, storage, installation, testing and commissioning of the CLOSED CIRCUIT TELEVESION (CCTV) SURVEILLANCE SYSTEM with IP based indoor type fixed varifocal dome camera for the proposed application with all components, accessories, fixing &amp; mounting accessories etc. as complete as required for the succesfull operation.</t>
    </r>
  </si>
  <si>
    <r>
      <rPr>
        <sz val="8"/>
        <rFont val="Arial MT"/>
        <family val="2"/>
      </rPr>
      <t xml:space="preserve">Supply of Network Video/Disk Recorder -16 channel (Including HDD for minimum recording of 30 days) with minimum 500GB Usable Space with all components, accessories, fixing &amp; mounting accessories etc. as complete as required for the
</t>
    </r>
    <r>
      <rPr>
        <sz val="8"/>
        <rFont val="Arial MT"/>
        <family val="2"/>
      </rPr>
      <t>succesfull operation.</t>
    </r>
  </si>
  <si>
    <r>
      <rPr>
        <sz val="8"/>
        <rFont val="Arial MT"/>
        <family val="2"/>
      </rPr>
      <t xml:space="preserve">Supplying, laying, testing and commissioning of 4-pair Non-plenum Enhanced Cat 6 unshielded twisted pair with 24 AWG solid copper conductors in  surface/concealed
</t>
    </r>
    <r>
      <rPr>
        <sz val="8"/>
        <rFont val="Arial MT"/>
        <family val="2"/>
      </rPr>
      <t>conduit/raceways complete as required</t>
    </r>
  </si>
  <si>
    <r>
      <rPr>
        <b/>
        <sz val="8"/>
        <rFont val="Arial"/>
        <family val="2"/>
      </rPr>
      <t>TOTAL FOR CCTV SYSTEM</t>
    </r>
  </si>
  <si>
    <r>
      <rPr>
        <b/>
        <sz val="8"/>
        <rFont val="Arial"/>
        <family val="2"/>
      </rPr>
      <t>a)</t>
    </r>
  </si>
  <si>
    <r>
      <rPr>
        <b/>
        <sz val="8"/>
        <rFont val="Arial"/>
        <family val="2"/>
      </rPr>
      <t>b)</t>
    </r>
  </si>
  <si>
    <r>
      <rPr>
        <b/>
        <sz val="8"/>
        <rFont val="Arial"/>
        <family val="2"/>
      </rPr>
      <t>c)</t>
    </r>
  </si>
  <si>
    <r>
      <rPr>
        <b/>
        <sz val="8"/>
        <rFont val="Arial"/>
        <family val="2"/>
      </rPr>
      <t>d)</t>
    </r>
  </si>
  <si>
    <r>
      <rPr>
        <b/>
        <sz val="8"/>
        <rFont val="Arial"/>
        <family val="2"/>
      </rPr>
      <t>g)</t>
    </r>
  </si>
  <si>
    <r>
      <rPr>
        <b/>
        <sz val="8"/>
        <rFont val="Arial"/>
        <family val="2"/>
      </rPr>
      <t>h)</t>
    </r>
  </si>
  <si>
    <r>
      <rPr>
        <b/>
        <sz val="8"/>
        <rFont val="Arial"/>
        <family val="2"/>
      </rPr>
      <t>i)</t>
    </r>
  </si>
  <si>
    <r>
      <rPr>
        <b/>
        <sz val="8"/>
        <rFont val="Arial"/>
        <family val="2"/>
      </rPr>
      <t>j)</t>
    </r>
  </si>
  <si>
    <r>
      <rPr>
        <b/>
        <sz val="8"/>
        <rFont val="Arial"/>
        <family val="2"/>
      </rPr>
      <t>e)</t>
    </r>
  </si>
  <si>
    <r>
      <rPr>
        <b/>
        <sz val="8"/>
        <rFont val="Arial"/>
        <family val="2"/>
      </rPr>
      <t>B</t>
    </r>
  </si>
  <si>
    <r>
      <rPr>
        <b/>
        <sz val="8"/>
        <rFont val="Arial"/>
        <family val="2"/>
      </rPr>
      <t>f)</t>
    </r>
  </si>
  <si>
    <r>
      <rPr>
        <b/>
        <sz val="8"/>
        <rFont val="Arial"/>
        <family val="2"/>
      </rPr>
      <t>C</t>
    </r>
  </si>
  <si>
    <r>
      <rPr>
        <b/>
        <sz val="8"/>
        <rFont val="Arial"/>
        <family val="2"/>
      </rPr>
      <t>D</t>
    </r>
  </si>
  <si>
    <r>
      <rPr>
        <b/>
        <sz val="8"/>
        <rFont val="Arial"/>
        <family val="2"/>
      </rPr>
      <t>I</t>
    </r>
  </si>
  <si>
    <r>
      <rPr>
        <b/>
        <sz val="8"/>
        <rFont val="Arial"/>
        <family val="2"/>
      </rPr>
      <t>II</t>
    </r>
  </si>
  <si>
    <r>
      <rPr>
        <b/>
        <sz val="8"/>
        <rFont val="Arial"/>
        <family val="2"/>
      </rPr>
      <t>E</t>
    </r>
  </si>
  <si>
    <r>
      <rPr>
        <b/>
        <sz val="8"/>
        <rFont val="Arial"/>
        <family val="2"/>
      </rPr>
      <t>A</t>
    </r>
  </si>
  <si>
    <r>
      <rPr>
        <b/>
        <sz val="8"/>
        <rFont val="Arial"/>
        <family val="2"/>
      </rPr>
      <t>nos</t>
    </r>
  </si>
  <si>
    <r>
      <rPr>
        <b/>
        <sz val="8"/>
        <rFont val="Arial"/>
        <family val="2"/>
      </rPr>
      <t>Nos.</t>
    </r>
  </si>
  <si>
    <r>
      <rPr>
        <b/>
        <sz val="8"/>
        <rFont val="Arial"/>
        <family val="2"/>
      </rPr>
      <t>-</t>
    </r>
  </si>
  <si>
    <r>
      <rPr>
        <b/>
        <sz val="8"/>
        <rFont val="Arial"/>
        <family val="2"/>
      </rPr>
      <t>Mtrs</t>
    </r>
  </si>
  <si>
    <r>
      <rPr>
        <b/>
        <sz val="8"/>
        <rFont val="Arial"/>
        <family val="2"/>
      </rPr>
      <t>Nos</t>
    </r>
  </si>
  <si>
    <r>
      <rPr>
        <b/>
        <sz val="8"/>
        <rFont val="Arial"/>
        <family val="2"/>
      </rPr>
      <t>₹</t>
    </r>
  </si>
  <si>
    <r>
      <rPr>
        <b/>
        <sz val="8"/>
        <rFont val="Arial"/>
        <family val="2"/>
      </rPr>
      <t>1,44,000</t>
    </r>
  </si>
  <si>
    <r>
      <rPr>
        <b/>
        <sz val="8"/>
        <rFont val="Arial"/>
        <family val="2"/>
      </rPr>
      <t>7,39,200</t>
    </r>
  </si>
  <si>
    <r>
      <rPr>
        <b/>
        <sz val="8"/>
        <rFont val="Arial"/>
        <family val="2"/>
      </rPr>
      <t>1,61,000</t>
    </r>
  </si>
  <si>
    <r>
      <rPr>
        <b/>
        <sz val="8"/>
        <rFont val="Arial"/>
        <family val="2"/>
      </rPr>
      <t>22,53,020</t>
    </r>
  </si>
  <si>
    <r>
      <rPr>
        <b/>
        <sz val="8"/>
        <rFont val="Arial"/>
        <family val="2"/>
      </rPr>
      <t>4,24,200</t>
    </r>
  </si>
  <si>
    <r>
      <rPr>
        <sz val="8"/>
        <rFont val="Arial MT"/>
        <family val="2"/>
      </rPr>
      <t>1,45,000</t>
    </r>
  </si>
  <si>
    <r>
      <rPr>
        <b/>
        <sz val="8"/>
        <rFont val="Arial"/>
        <family val="2"/>
      </rPr>
      <t>1,45,000</t>
    </r>
  </si>
  <si>
    <r>
      <rPr>
        <sz val="8"/>
        <rFont val="Arial MT"/>
        <family val="2"/>
      </rPr>
      <t>3,15,000</t>
    </r>
  </si>
  <si>
    <r>
      <rPr>
        <b/>
        <sz val="8"/>
        <rFont val="Arial"/>
        <family val="2"/>
      </rPr>
      <t>3,15,000</t>
    </r>
  </si>
  <si>
    <r>
      <rPr>
        <b/>
        <sz val="8"/>
        <rFont val="Arial"/>
        <family val="2"/>
      </rPr>
      <t>7,27,650</t>
    </r>
  </si>
  <si>
    <r>
      <rPr>
        <b/>
        <sz val="8"/>
        <rFont val="Arial"/>
        <family val="2"/>
      </rPr>
      <t>1,38,600</t>
    </r>
  </si>
  <si>
    <r>
      <rPr>
        <b/>
        <sz val="8"/>
        <rFont val="Arial"/>
        <family val="2"/>
      </rPr>
      <t>5,19,300</t>
    </r>
  </si>
  <si>
    <r>
      <rPr>
        <b/>
        <sz val="8"/>
        <rFont val="Arial"/>
        <family val="2"/>
      </rPr>
      <t>1,14,550</t>
    </r>
  </si>
  <si>
    <r>
      <rPr>
        <b/>
        <sz val="8"/>
        <rFont val="Arial"/>
        <family val="2"/>
      </rPr>
      <t>40,38,720</t>
    </r>
  </si>
  <si>
    <r>
      <rPr>
        <sz val="8"/>
        <rFont val="Arial MT"/>
        <family val="2"/>
      </rPr>
      <t>7,26,970</t>
    </r>
  </si>
  <si>
    <r>
      <rPr>
        <b/>
        <sz val="8"/>
        <rFont val="Arial"/>
        <family val="2"/>
      </rPr>
      <t>47,65,690</t>
    </r>
  </si>
  <si>
    <r>
      <rPr>
        <b/>
        <sz val="10"/>
        <color rgb="FF0070BF"/>
        <rFont val="Arial"/>
        <family val="2"/>
      </rPr>
      <t>Price Comparative Statement</t>
    </r>
  </si>
  <si>
    <r>
      <rPr>
        <b/>
        <sz val="8"/>
        <rFont val="Arial"/>
        <family val="2"/>
      </rPr>
      <t>Company Name :</t>
    </r>
  </si>
  <si>
    <r>
      <rPr>
        <b/>
        <sz val="8"/>
        <rFont val="Arial"/>
        <family val="2"/>
      </rPr>
      <t>LKO INTNL ARPT LTD</t>
    </r>
  </si>
  <si>
    <r>
      <rPr>
        <b/>
        <sz val="8"/>
        <rFont val="Arial"/>
        <family val="2"/>
      </rPr>
      <t>Project Name :</t>
    </r>
  </si>
  <si>
    <r>
      <rPr>
        <b/>
        <sz val="8"/>
        <rFont val="Arial"/>
        <family val="2"/>
      </rPr>
      <t xml:space="preserve">Finishing work for Toilet &amp; Pantry Work at CIP Lounge at Terminal-03, CCSI
</t>
    </r>
    <r>
      <rPr>
        <b/>
        <sz val="8"/>
        <rFont val="Arial"/>
        <family val="2"/>
      </rPr>
      <t>Airport, Lucknow</t>
    </r>
  </si>
  <si>
    <r>
      <rPr>
        <b/>
        <sz val="8"/>
        <color rgb="FF0070BF"/>
        <rFont val="Arial"/>
        <family val="2"/>
      </rPr>
      <t>Sr No</t>
    </r>
  </si>
  <si>
    <r>
      <rPr>
        <b/>
        <sz val="8"/>
        <color rgb="FF0070BF"/>
        <rFont val="Arial"/>
        <family val="2"/>
      </rPr>
      <t>Particulars</t>
    </r>
  </si>
  <si>
    <t>Sort Text</t>
  </si>
  <si>
    <t>PO Qty.</t>
  </si>
  <si>
    <t>Units</t>
  </si>
  <si>
    <r>
      <rPr>
        <b/>
        <sz val="8"/>
        <rFont val="Arial"/>
        <family val="2"/>
      </rPr>
      <t>ELECTRICAL WORKS</t>
    </r>
  </si>
  <si>
    <r>
      <rPr>
        <b/>
        <sz val="8"/>
        <rFont val="Arial"/>
        <family val="2"/>
      </rPr>
      <t>SUB-HEAD I  WIRING</t>
    </r>
  </si>
  <si>
    <t>Wiring for primary light points for Switch controlled points with 2.5 sq. mm LSHF PVC insulated stranded /multi stranded copper conductor 1100 Volt grade wires in  IS embossed  25mm dia 16 SWG GI  surface /concealed conduit including cost of providing saddles hangers supports from soffit of slab etc for surface conduiting, ceiling conduiting and/or cost of cutting and filling chases for recessed conduiting, and including the cost of Supply and fixing a 6 amp 240 Volt grid plate mounted switch with moulded cover plate in zinc chromate passivated GI box and including  the cost of running 2.5 sq. mm LSHF PVC insulated copper earth wire for loop earthing etc. complete as directions of Engineer-in-charge and as required.</t>
  </si>
  <si>
    <t xml:space="preserve"> primary light points</t>
  </si>
  <si>
    <t>Wiring for primary light points for DB/ Dimmer/ Sensor/ Automation controlled points with 2.5 sq mm LSHF PVC insulated stranded/multi stranded copper conductor 1100 Volt grade wires in  IS embossed  25mm dia 16 SWG GI  surface/concealed conduit including cost of providing saddles etc for surface conduiting and/or cost of cutting and filling chases for recessed conduiting and including the cost of running 2.5 sq mm LSHF PVC insulated copper earth wire for loop earthing etc. complete as directions of Engineer-in-charge and as required. (Cost of MCB/Switch shall be consider in this item). (Emergency)</t>
  </si>
  <si>
    <t>Wiring for secondary light points with 1.5 sq. mm LSHF PVC insulated stranded/multistranded copper conductor 1100 Volt grade wires in surface/concealed in IS embossed  25mm dia 16 SWG GI  conduit including cost of providing saddles hangers supports from soffit of slab etc for surface conduiting, ceiling conduiting and/or cost of cutting and filling chases for recessed conduiting including the cost of running 1.5 sq. mm LSHF PVC insulated copper earth wire for loop earthing etc. complete as directions of Engineer-in-charge and as required. (Normal)</t>
  </si>
  <si>
    <t xml:space="preserve"> secondary light points</t>
  </si>
  <si>
    <t>Wiring for 240 volt 6 amp Multistandard single phase and neutral switch socket outlet with 4 sq. mm LSHF PVC  insulated stranded/multi stranded copper conductor 1100 Volt grade wires in IS embossed  25mm dia 16 SWG GI  surface/concealed conduit including cost of providing circuit wiring with 2.5 sq mm LSHF PVC insulated stranded/ multistranded copper conductor 1100 volt grade wires and  including the cost of providing saddles etc as required for surface conduiting and/or cost of cutting and filling chases as required and Supply  and fixing of a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 charge and as required.</t>
  </si>
  <si>
    <t xml:space="preserve"> 6 amp Multistandard single phase and neutral switch socket </t>
  </si>
  <si>
    <t>Wiring as in Item 1.6 above looped from an adjacent switch socket outlet as required and Supply and fixing of a combined 240 volt 6 amp Multistandard socket outlet with safety shutters and 6 amp 240 volt single pole grid plate mounted switch with moulded cover plate in recessed zinc chromate passivated GI box  and including earthing of the 3rd pin with 2.5 sq. mm LSHF PVC insulated copper earth wire conductor wires complete as directions of Engineer-in-charge and as required.</t>
  </si>
  <si>
    <t xml:space="preserve"> looped from an adjacent switch socket</t>
  </si>
  <si>
    <t>Wiring for a multi-pin 240 volt 6-16 amp single phase and neutral universal switch socket outlet with 4.0 sq. mm LSHF PVC  insulated stranded copper conductor 1100 Volt grade wires in 25 mm dia GI surface/concealed conduit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combined multi-pin 240 volt 6-16 amp universal socket outlet with safety shutters and 16 amp 240 volt single pole grid plate mounted switch with moulded cover plate in recessed galvanized box  and including earthing  of the 3rd pin with 4.0 sq mm 1100 volt grade LSHF PVC insulated stranded copper conductor wires complete as directions of Engineer-in-charge and as required.</t>
  </si>
  <si>
    <t>16 amp single phase and neutral universal switch socket</t>
  </si>
  <si>
    <t>Wiring as in Item 1.8 above looped from an adjacent switch socket outlet as per specifications and directions of Engineer-in-charge and providing and fixing of a modular type multi-pin 240 Volt 6-16 amp shuttered socket outlet and a modular type 16 amp 240 Volt single pole switch in a recessed galvanized boxes with internal wiring and moulded front plates complete as directions of Engineer-in-charge and as
required.</t>
  </si>
  <si>
    <t>Supply , Installation, Testing and comissioning of Pop-up Boxes with all standard accessories consisting of following:
a) 3 nos 6 amp socket with 1 no. 16A Switch
b) 2 nos Data outlets which includes of Data wiring and terminations.
Wiring for socket outlet with 4.0 sq. mm LSHF PVC  insulated stranded copper conductor 1100 Volt grade wires in 25 mm dia GI surface/concealed Conduit / Raceways including the cost of providing circuit wiring with 4.0 sq mm LSHF PVC insulated stranded copper conductor 1100 volt grade wires and including cost of providing brackets, saddles etc as required for surface conduiting and/or cost of cutting and filling chases as required and providing and fixing of a pop up Box on Table/furniture/wall complete as directions of Engineer-in-charge and as required. - Workstations.</t>
  </si>
  <si>
    <r>
      <rPr>
        <b/>
        <sz val="8"/>
        <color rgb="FF0070BF"/>
        <rFont val="Arial"/>
        <family val="2"/>
      </rPr>
      <t>Total Basic</t>
    </r>
  </si>
  <si>
    <r>
      <rPr>
        <b/>
        <sz val="8"/>
        <color rgb="FF0070BF"/>
        <rFont val="Arial"/>
        <family val="2"/>
      </rPr>
      <t>Taxes</t>
    </r>
  </si>
  <si>
    <r>
      <rPr>
        <b/>
        <sz val="8"/>
        <color rgb="FF0070BF"/>
        <rFont val="Arial"/>
        <family val="2"/>
      </rPr>
      <t>Price [A+B]</t>
    </r>
  </si>
  <si>
    <r>
      <rPr>
        <b/>
        <sz val="8"/>
        <rFont val="Arial"/>
        <family val="2"/>
      </rPr>
      <t>HVAC</t>
    </r>
  </si>
  <si>
    <r>
      <rPr>
        <b/>
        <sz val="8"/>
        <rFont val="Arial"/>
        <family val="2"/>
      </rPr>
      <t>DUCTWORK AND AIR DISTRIBUTION</t>
    </r>
  </si>
  <si>
    <r>
      <rPr>
        <sz val="8"/>
        <rFont val="Arial MT"/>
        <family val="2"/>
      </rPr>
      <t xml:space="preserve">Supply,  installation and testing of SITE Fabricated GI sheet metal ducts as per IS- 655 Standard  in accordance with the approved shop drawings  as required by the specifications. Quoted price shall be inclusive of all necessary supports by MS structural steel if required,  hangers, clamp supports from walls, floors and  ceiling including  cutting holes and chases in brick, R.C.C. work, making   good   the   same to  original condition complete in all respects with painting with one coat of primer and two coats of paint to supports of MS work
</t>
    </r>
    <r>
      <rPr>
        <sz val="8"/>
        <rFont val="Arial MT"/>
        <family val="2"/>
      </rPr>
      <t>Note:All exposed surfaces &amp; duct shall be painted in black mat finish by the HVAC contractor.</t>
    </r>
  </si>
  <si>
    <r>
      <rPr>
        <sz val="8"/>
        <rFont val="Arial MT"/>
        <family val="2"/>
      </rPr>
      <t>24 gauge galvanised sheet steel (0.63 mm)</t>
    </r>
  </si>
  <si>
    <r>
      <rPr>
        <sz val="8"/>
        <rFont val="Arial MT"/>
        <family val="2"/>
      </rPr>
      <t>22 gauge galvanised sheet steel  (0.8 mm)</t>
    </r>
  </si>
  <si>
    <r>
      <rPr>
        <sz val="8"/>
        <rFont val="Arial MT"/>
        <family val="2"/>
      </rPr>
      <t>20 gauge galvanised sheet steel (1.0 mm)</t>
    </r>
  </si>
  <si>
    <r>
      <rPr>
        <sz val="8"/>
        <rFont val="Arial MT"/>
        <family val="2"/>
      </rPr>
      <t>18 gauge galvanised sheet steel (1.25 mm)</t>
    </r>
  </si>
  <si>
    <r>
      <rPr>
        <sz val="8"/>
        <rFont val="Arial MT"/>
        <family val="2"/>
      </rPr>
      <t xml:space="preserve">Supply,  fabrication, installation, testing and comissioning of Flexible Canvas constructed of fire resistant double resin  sleeve  as  per  the approved shop
</t>
    </r>
    <r>
      <rPr>
        <sz val="8"/>
        <rFont val="Arial MT"/>
        <family val="2"/>
      </rPr>
      <t>drawings.</t>
    </r>
  </si>
  <si>
    <r>
      <rPr>
        <sz val="8"/>
        <rFont val="Arial MT"/>
        <family val="2"/>
      </rPr>
      <t xml:space="preserve">Supply, Installation,Testing  and   Balancing  of flexible ducting comprising of inner as well as outer skin constructed out of aluminium &amp; fibre glass insulation 25mm thick of minimum 24 kg/cu.m density insulation sandwitched in between. Duct should confirm  to fire rating standards BS-476 part 5, 6 &amp; 7.
</t>
    </r>
    <r>
      <rPr>
        <sz val="8"/>
        <rFont val="Arial MT"/>
        <family val="2"/>
      </rPr>
      <t>Flexible  Ducts of following sizes as per approved shop drawings, specifications :</t>
    </r>
  </si>
  <si>
    <r>
      <rPr>
        <sz val="8"/>
        <rFont val="Arial MT"/>
        <family val="2"/>
      </rPr>
      <t>300 mm dia.</t>
    </r>
  </si>
  <si>
    <r>
      <rPr>
        <sz val="8"/>
        <rFont val="Arial MT"/>
        <family val="2"/>
      </rPr>
      <t>200 mm dia.</t>
    </r>
  </si>
  <si>
    <r>
      <rPr>
        <sz val="8"/>
        <rFont val="Arial MT"/>
        <family val="2"/>
      </rPr>
      <t>150 mm dia.</t>
    </r>
  </si>
  <si>
    <r>
      <rPr>
        <sz val="8"/>
        <rFont val="Arial MT"/>
        <family val="2"/>
      </rPr>
      <t>100 mm dia.</t>
    </r>
  </si>
  <si>
    <r>
      <rPr>
        <sz val="8"/>
        <rFont val="Arial MT"/>
        <family val="2"/>
      </rPr>
      <t xml:space="preserve">Supply, installation and testing of GI construction Opposed blade Volume control dampers within ducts to be provided with suitable ducts lever and quadrants for manual control of  volume  of air flow and for proper balancing of the air distribution
</t>
    </r>
    <r>
      <rPr>
        <sz val="8"/>
        <rFont val="Arial MT"/>
        <family val="2"/>
      </rPr>
      <t>system.</t>
    </r>
  </si>
  <si>
    <r>
      <rPr>
        <sz val="8"/>
        <rFont val="Arial MT"/>
        <family val="2"/>
      </rPr>
      <t xml:space="preserve">Supply, installation, testing and commissioning of Fire damper from approved shop
</t>
    </r>
    <r>
      <rPr>
        <sz val="8"/>
        <rFont val="Arial MT"/>
        <family val="2"/>
      </rPr>
      <t>drawings and as per specifications.</t>
    </r>
  </si>
  <si>
    <r>
      <rPr>
        <sz val="8"/>
        <rFont val="Arial MT"/>
        <family val="2"/>
      </rPr>
      <t>Fire Dampers (Fusible link)</t>
    </r>
  </si>
  <si>
    <r>
      <rPr>
        <sz val="8"/>
        <rFont val="Arial MT"/>
        <family val="2"/>
      </rPr>
      <t xml:space="preserve">Supply, installation, testing and balancing of powder coated Extruded Aluminium
</t>
    </r>
    <r>
      <rPr>
        <sz val="8"/>
        <rFont val="Arial MT"/>
        <family val="2"/>
      </rPr>
      <t>Supply Air Grilles with volume control dampers in accordance with the approved shop drawings and specifications.</t>
    </r>
  </si>
  <si>
    <r>
      <rPr>
        <sz val="8"/>
        <rFont val="Arial MT"/>
        <family val="2"/>
      </rPr>
      <t xml:space="preserve">Supply, installation, testing and balancing of powder coated extruded Aluminium Exhaust/Return  Air Grilles  without volume control dampers with adjustable double
</t>
    </r>
    <r>
      <rPr>
        <sz val="8"/>
        <rFont val="Arial MT"/>
        <family val="2"/>
      </rPr>
      <t>louvers.</t>
    </r>
  </si>
  <si>
    <r>
      <rPr>
        <sz val="8"/>
        <rFont val="Arial MT"/>
        <family val="2"/>
      </rPr>
      <t>Supply, installation, testing and balancing of Powder coated extruded aluminium construction square / round shape Return / Exhaust Air Diffusers with removable core &amp; anti smudge ring &amp; as per approved drawings and specifications.</t>
    </r>
  </si>
  <si>
    <r>
      <rPr>
        <sz val="8"/>
        <rFont val="Arial MT"/>
        <family val="2"/>
      </rPr>
      <t xml:space="preserve">Supply, installation, testing and balancing of Powder coated extruded aluminium construction square / round shape Supply Air Diffusers with removable core &amp; anti smudge ring &amp; volume control dampers as per approved drawings and
</t>
    </r>
    <r>
      <rPr>
        <sz val="8"/>
        <rFont val="Arial MT"/>
        <family val="2"/>
      </rPr>
      <t>specifications.</t>
    </r>
  </si>
  <si>
    <r>
      <rPr>
        <sz val="8"/>
        <rFont val="Arial MT"/>
        <family val="2"/>
      </rPr>
      <t xml:space="preserve">Supply, installation, testing and balancing of Powder coated/Anodised  extruded
</t>
    </r>
    <r>
      <rPr>
        <sz val="8"/>
        <rFont val="Arial MT"/>
        <family val="2"/>
      </rPr>
      <t>aluminium construction. Louvers with bird screen for exhaust air as per specifications and approved drawings.</t>
    </r>
  </si>
  <si>
    <r>
      <rPr>
        <sz val="8"/>
        <rFont val="Arial MT"/>
        <family val="2"/>
      </rPr>
      <t xml:space="preserve">Supply, installation, testing and balancing of Powder coated/Anodised  extruded
</t>
    </r>
    <r>
      <rPr>
        <sz val="8"/>
        <rFont val="Arial MT"/>
        <family val="2"/>
      </rPr>
      <t>aluminium construction Inlet air louvers with bird screen and volume damper for outside air as per specifications and approved shop drawings.</t>
    </r>
  </si>
  <si>
    <r>
      <rPr>
        <sz val="8"/>
        <rFont val="Arial MT"/>
        <family val="2"/>
      </rPr>
      <t xml:space="preserve">Supply,   Installation   and   Testing    of   single piece GI round spigot made out of spinning process with 50mm height and having grooves on both sides and circular flanges. Spigots shall be installed on main ducts to facilitate connection of flexible
</t>
    </r>
    <r>
      <rPr>
        <sz val="8"/>
        <rFont val="Arial MT"/>
        <family val="2"/>
      </rPr>
      <t>ducts.</t>
    </r>
  </si>
  <si>
    <r>
      <rPr>
        <sz val="8"/>
        <rFont val="Arial MT"/>
        <family val="2"/>
      </rPr>
      <t>Supply,  Installation  and  Testing  of Butterfly damper of aluminium sheet construction with two flap with sleeve as per thespecifications and shop drawings.</t>
    </r>
  </si>
  <si>
    <r>
      <rPr>
        <sz val="8"/>
        <rFont val="Arial MT"/>
        <family val="2"/>
      </rPr>
      <t>Air Transfer Grilles</t>
    </r>
  </si>
  <si>
    <r>
      <rPr>
        <sz val="8"/>
        <rFont val="Arial MT"/>
        <family val="2"/>
      </rPr>
      <t xml:space="preserve">Supply, Installation and testing of extruded aluminium powder coated air transfer
</t>
    </r>
    <r>
      <rPr>
        <sz val="8"/>
        <rFont val="Arial MT"/>
        <family val="2"/>
      </rPr>
      <t>grilles to be provided at the door of toilets/pantry.</t>
    </r>
  </si>
  <si>
    <r>
      <rPr>
        <sz val="8"/>
        <rFont val="Arial MT"/>
        <family val="2"/>
      </rPr>
      <t>THERMAL INSULATION</t>
    </r>
  </si>
  <si>
    <r>
      <rPr>
        <sz val="8"/>
        <rFont val="Arial MT"/>
        <family val="2"/>
      </rPr>
      <t>THERMAL INSULATION FOR DUCTWORK</t>
    </r>
  </si>
  <si>
    <r>
      <rPr>
        <sz val="8"/>
        <rFont val="Arial MT"/>
        <family val="2"/>
      </rPr>
      <t xml:space="preserve">Supply  and  Application  of  external thermal insulation  of supply /return air ducting using closed cell elastomeric nitrile rubber insulation with class 'O' fire retardant properties as per the specifications and  drawings.  Quoted price shall be inclusive of adhesive, tapes as per specification. insulation shall be provided with aluminium foil,
</t>
    </r>
    <r>
      <rPr>
        <sz val="8"/>
        <rFont val="Arial MT"/>
        <family val="2"/>
      </rPr>
      <t>factory laminated.</t>
    </r>
  </si>
  <si>
    <r>
      <rPr>
        <sz val="8"/>
        <rFont val="Arial MT"/>
        <family val="2"/>
      </rPr>
      <t>Insulation thickness/application will be as per approved shop drawing notes.</t>
    </r>
  </si>
  <si>
    <r>
      <rPr>
        <sz val="8"/>
        <rFont val="Arial MT"/>
        <family val="2"/>
      </rPr>
      <t>25 mm thick</t>
    </r>
  </si>
  <si>
    <r>
      <rPr>
        <sz val="8"/>
        <rFont val="Arial MT"/>
        <family val="2"/>
      </rPr>
      <t>19 mm thick (Fresh air Duct in Non AC Area)</t>
    </r>
  </si>
  <si>
    <r>
      <rPr>
        <sz val="8"/>
        <rFont val="Arial MT"/>
        <family val="2"/>
      </rPr>
      <t>16 mm thick (S/Air duct in Non AC Area)</t>
    </r>
  </si>
  <si>
    <r>
      <rPr>
        <sz val="8"/>
        <rFont val="Arial MT"/>
        <family val="2"/>
      </rPr>
      <t>13 mm thick (R/Air duct in non AC Area)</t>
    </r>
  </si>
  <si>
    <r>
      <rPr>
        <sz val="8"/>
        <rFont val="Arial MT"/>
        <family val="2"/>
      </rPr>
      <t>9 mm thick (S/Air duct in R/Air Contact)</t>
    </r>
  </si>
  <si>
    <r>
      <rPr>
        <sz val="8"/>
        <rFont val="Arial MT"/>
        <family val="2"/>
      </rPr>
      <t>ACOUSTIC LINING OF DUCTS</t>
    </r>
  </si>
  <si>
    <r>
      <rPr>
        <sz val="8"/>
        <rFont val="Arial MT"/>
        <family val="2"/>
      </rPr>
      <t>Supply and Application of internal acoustic lining of  supply  air  ducting using open cell nitrile rubber insulation with density within 140-180 Kg/m3 as per the approved shop drawings and specifications. Insulation material shall be bonded with the ducts using metal screw and washers to facilitate grip to the GI sheet.</t>
    </r>
  </si>
  <si>
    <r>
      <rPr>
        <sz val="8"/>
        <rFont val="Arial MT"/>
        <family val="2"/>
      </rPr>
      <t>10mm thick lining</t>
    </r>
  </si>
  <si>
    <r>
      <rPr>
        <sz val="8"/>
        <rFont val="Arial MT"/>
        <family val="2"/>
      </rPr>
      <t>25mm thick lining</t>
    </r>
  </si>
  <si>
    <r>
      <rPr>
        <b/>
        <sz val="8"/>
        <rFont val="Arial"/>
        <family val="2"/>
      </rPr>
      <t>TOTAL FOR  DUCTWORK AND AIR DISTRIBUTION</t>
    </r>
  </si>
  <si>
    <r>
      <rPr>
        <b/>
        <sz val="8"/>
        <rFont val="Arial"/>
        <family val="2"/>
      </rPr>
      <t>VENTILATION FANS AND ARRANGEMENT</t>
    </r>
  </si>
  <si>
    <r>
      <rPr>
        <sz val="8"/>
        <rFont val="Arial MT"/>
        <family val="2"/>
      </rPr>
      <t>VENTILATION  FANS</t>
    </r>
  </si>
  <si>
    <r>
      <rPr>
        <sz val="8"/>
        <rFont val="Arial MT"/>
        <family val="2"/>
      </rPr>
      <t>INLINE FANS WITHOUT FILTER</t>
    </r>
  </si>
  <si>
    <r>
      <rPr>
        <sz val="8"/>
        <rFont val="Arial MT"/>
        <family val="2"/>
      </rPr>
      <t>Supply, installation, testing and commissioning of duct mounted  IN-LINE FANS for exhaust air as shown in drawings.  Each fan shall be complete with motor, mounting flanges, accessories like bird screen, fixed louvers and GI sheet canopy for weather protection as required. Quoted price shall be inclusive of electronic speed regulator and wiring between fan &amp; speed regulator for single phase fans. Incase of 3 phase fans quoted price shall be inclusive of DOL starter panel with cabling between starter panel and fan. Fans shall have low noise level in rage of 35-40dBA @3m and shall be suitable for indoor installations.</t>
    </r>
  </si>
  <si>
    <r>
      <rPr>
        <sz val="8"/>
        <rFont val="Arial MT"/>
        <family val="2"/>
      </rPr>
      <t xml:space="preserve">Quoted prices shall be inclusive of all necessary supports by MS structural steel if required,  hangers, clamp supports from walls, floors and  ceiling with painting with one coat of primer and two coats of paint to supports of MS work.
</t>
    </r>
    <r>
      <rPr>
        <sz val="8"/>
        <rFont val="Arial MT"/>
        <family val="2"/>
      </rPr>
      <t xml:space="preserve">In addition, 18G GI sheet canopy work and vibration isolator pads to make installation vibration free for fans to be installed on terrace.
</t>
    </r>
    <r>
      <rPr>
        <sz val="8"/>
        <rFont val="Arial MT"/>
        <family val="2"/>
      </rPr>
      <t>Note : Static Pressure for all fans need to checked by the contractor after the installation of  ducting.</t>
    </r>
  </si>
  <si>
    <r>
      <rPr>
        <sz val="8"/>
        <rFont val="Arial MT"/>
        <family val="2"/>
      </rPr>
      <t>Fan Selection arrangement shall be as follows:</t>
    </r>
  </si>
  <si>
    <r>
      <rPr>
        <b/>
        <sz val="8"/>
        <rFont val="Arial"/>
        <family val="2"/>
      </rPr>
      <t>Fan                        Capacity           S.P                           Area to</t>
    </r>
  </si>
  <si>
    <r>
      <rPr>
        <sz val="8"/>
        <rFont val="Arial MT"/>
        <family val="2"/>
      </rPr>
      <t>No.                          (Cfm)         (mmWG)               to be exhausted</t>
    </r>
  </si>
  <si>
    <r>
      <rPr>
        <sz val="8"/>
        <rFont val="Arial MT"/>
        <family val="2"/>
      </rPr>
      <t>IF-1                           500            14-15                     Electrical Room</t>
    </r>
  </si>
  <si>
    <r>
      <rPr>
        <sz val="8"/>
        <rFont val="Arial MT"/>
        <family val="2"/>
      </rPr>
      <t>IF-1                           500            14-15                     Toilet</t>
    </r>
  </si>
  <si>
    <r>
      <rPr>
        <sz val="8"/>
        <rFont val="Arial MT"/>
        <family val="2"/>
      </rPr>
      <t xml:space="preserve">Supply, Installation, Testing and Commissioning of Dry Type Scrubber each comprising of extract air intake section, electrostatic precipitation technology, dry type  air cleaner to remove oil, smoke and fumes from exhaust air, as per the
</t>
    </r>
    <r>
      <rPr>
        <sz val="8"/>
        <rFont val="Arial MT"/>
        <family val="2"/>
      </rPr>
      <t>Specifications.</t>
    </r>
  </si>
  <si>
    <r>
      <rPr>
        <sz val="8"/>
        <rFont val="Arial MT"/>
        <family val="2"/>
      </rPr>
      <t>Electrostatic section shall be made of 16/18 gauge galvanised sheet, high baked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90- 95%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(PWM)The  system should be fitted with interlock switch for safety . The system should allow connection to a fan section to achieve 500 FPM velocity across the air cleaner. Vendor to include cost of MCB &amp; single phase wiring for AC supply to the Scrubber.</t>
    </r>
  </si>
  <si>
    <r>
      <rPr>
        <sz val="8"/>
        <rFont val="Arial MT"/>
        <family val="2"/>
      </rPr>
      <t xml:space="preserve">Operating Voltage :  220V, 50 Hz Ionizing Voltage : 12.5 to 13 KVDC Collector Cell Voltage : 6 to 6.5 KVDC
</t>
    </r>
    <r>
      <rPr>
        <sz val="8"/>
        <rFont val="Arial MT"/>
        <family val="2"/>
      </rPr>
      <t>Power Consumption : Not more than 50W per cell.</t>
    </r>
  </si>
  <si>
    <r>
      <rPr>
        <sz val="8"/>
        <rFont val="Arial MT"/>
        <family val="2"/>
      </rPr>
      <t>The Scrubber Machines (EAC) shall be of following  duty parameters :</t>
    </r>
  </si>
  <si>
    <r>
      <rPr>
        <sz val="8"/>
        <rFont val="Arial MT"/>
        <family val="2"/>
      </rPr>
      <t>M/c No              Capacity (CFM)</t>
    </r>
  </si>
  <si>
    <r>
      <rPr>
        <sz val="8"/>
        <rFont val="Arial MT"/>
        <family val="2"/>
      </rPr>
      <t>AS-1</t>
    </r>
    <r>
      <rPr>
        <sz val="8"/>
        <rFont val="Times New Roman"/>
        <family val="1"/>
      </rPr>
      <t xml:space="preserve">                   </t>
    </r>
    <r>
      <rPr>
        <sz val="8"/>
        <rFont val="Arial MT"/>
        <family val="2"/>
      </rPr>
      <t>2000</t>
    </r>
  </si>
  <si>
    <r>
      <rPr>
        <sz val="8"/>
        <rFont val="Arial MT"/>
        <family val="2"/>
      </rPr>
      <t>Supply, Installation, Testing &amp; Commissioning of  direct driven TUBE/VANE AXIAL FLOW FAN. Vane Axial flow fan for Normal Fresh air supply. Fan motor shall  be suitable for 415 ± 10% volts, 50  cycles, 3 phase power supply with high efficiency, IE-3 type for normal application and fan total efficiency should not be less than 65%. The fan shall be equipped with mounting bracket &amp; spring isolators for the installation of the fans. Fan static pressure shall be as indicated but actual duting &amp; fan static pressure to be checked by vendor. Fan shall be with fire proof flexible connection at inlet and outlet. Noise level for normal application fans shall be less than 70 dbA @1 meter distance. If required, shall be included to meet the desired sound levels. All Fans shall be with back draft damper and cost will be included in the cost.</t>
    </r>
  </si>
  <si>
    <r>
      <rPr>
        <sz val="8"/>
        <rFont val="Arial MT"/>
        <family val="2"/>
      </rPr>
      <t>Description               CFM            ESP (mm.of wg)</t>
    </r>
  </si>
  <si>
    <r>
      <rPr>
        <sz val="8"/>
        <rFont val="Arial MT"/>
        <family val="2"/>
      </rPr>
      <t>Kitchen Fresh Air      1500</t>
    </r>
    <r>
      <rPr>
        <sz val="8"/>
        <rFont val="Times New Roman"/>
        <family val="1"/>
      </rPr>
      <t xml:space="preserve">                      </t>
    </r>
    <r>
      <rPr>
        <sz val="8"/>
        <rFont val="Arial MT"/>
        <family val="2"/>
      </rPr>
      <t>60</t>
    </r>
  </si>
  <si>
    <r>
      <rPr>
        <sz val="8"/>
        <rFont val="Arial MT"/>
        <family val="2"/>
      </rPr>
      <t>AIR CURTAIN</t>
    </r>
  </si>
  <si>
    <r>
      <rPr>
        <sz val="8"/>
        <rFont val="Arial MT"/>
        <family val="2"/>
      </rPr>
      <t xml:space="preserve">Supply, installation, testing and commissioning of Air Curtain as shown in drawings.Unit consist of Blowers,motors &amp;  nozzles .It has velocity control switch &amp; door sensors. Material of the Body is MS Powder Coated and having dB  level in
</t>
    </r>
    <r>
      <rPr>
        <sz val="8"/>
        <rFont val="Arial MT"/>
        <family val="2"/>
      </rPr>
      <t>between 60-70.</t>
    </r>
  </si>
  <si>
    <r>
      <rPr>
        <sz val="8"/>
        <rFont val="Arial MT"/>
        <family val="2"/>
      </rPr>
      <t>SIZE-900x230x212                410W           Cigar Room</t>
    </r>
  </si>
  <si>
    <r>
      <rPr>
        <b/>
        <sz val="8"/>
        <rFont val="Arial"/>
        <family val="2"/>
      </rPr>
      <t>TOTAL FOR  VENTILATION FANS AND ARRANGEMENT</t>
    </r>
  </si>
  <si>
    <r>
      <rPr>
        <b/>
        <sz val="8"/>
        <rFont val="Arial"/>
        <family val="2"/>
      </rPr>
      <t>a</t>
    </r>
  </si>
  <si>
    <r>
      <rPr>
        <b/>
        <sz val="8"/>
        <rFont val="Arial"/>
        <family val="2"/>
      </rPr>
      <t>b</t>
    </r>
  </si>
  <si>
    <r>
      <rPr>
        <b/>
        <sz val="8"/>
        <rFont val="Arial"/>
        <family val="2"/>
      </rPr>
      <t>c</t>
    </r>
  </si>
  <si>
    <r>
      <rPr>
        <b/>
        <sz val="8"/>
        <rFont val="Arial"/>
        <family val="2"/>
      </rPr>
      <t>d</t>
    </r>
  </si>
  <si>
    <r>
      <rPr>
        <b/>
        <sz val="8"/>
        <rFont val="Arial"/>
        <family val="2"/>
      </rPr>
      <t>a.</t>
    </r>
  </si>
  <si>
    <r>
      <rPr>
        <b/>
        <sz val="8"/>
        <rFont val="Arial"/>
        <family val="2"/>
      </rPr>
      <t>b.</t>
    </r>
  </si>
  <si>
    <r>
      <rPr>
        <b/>
        <sz val="8"/>
        <rFont val="Arial"/>
        <family val="2"/>
      </rPr>
      <t>c.</t>
    </r>
  </si>
  <si>
    <r>
      <rPr>
        <b/>
        <sz val="8"/>
        <rFont val="Arial"/>
        <family val="2"/>
      </rPr>
      <t>d.</t>
    </r>
  </si>
  <si>
    <r>
      <rPr>
        <b/>
        <sz val="8"/>
        <rFont val="Arial"/>
        <family val="2"/>
      </rPr>
      <t>e.</t>
    </r>
  </si>
  <si>
    <r>
      <rPr>
        <b/>
        <sz val="8"/>
        <rFont val="Arial"/>
        <family val="2"/>
      </rPr>
      <t>1.2.1</t>
    </r>
  </si>
  <si>
    <r>
      <rPr>
        <b/>
        <sz val="8"/>
        <rFont val="Arial"/>
        <family val="2"/>
      </rPr>
      <t>1.1.3</t>
    </r>
  </si>
  <si>
    <r>
      <rPr>
        <b/>
        <sz val="8"/>
        <rFont val="Arial"/>
        <family val="2"/>
      </rPr>
      <t>Sqm.</t>
    </r>
  </si>
  <si>
    <r>
      <rPr>
        <b/>
        <sz val="8"/>
        <rFont val="Arial"/>
        <family val="2"/>
      </rPr>
      <t>RMT</t>
    </r>
  </si>
  <si>
    <r>
      <rPr>
        <b/>
        <sz val="8"/>
        <rFont val="Arial"/>
        <family val="2"/>
      </rPr>
      <t>Mtr.</t>
    </r>
  </si>
  <si>
    <r>
      <rPr>
        <b/>
        <sz val="8"/>
        <rFont val="Arial"/>
        <family val="2"/>
      </rPr>
      <t>Sqm</t>
    </r>
  </si>
  <si>
    <r>
      <rPr>
        <b/>
        <sz val="8"/>
        <rFont val="Arial"/>
        <family val="2"/>
      </rPr>
      <t>No</t>
    </r>
  </si>
  <si>
    <r>
      <rPr>
        <b/>
        <sz val="8"/>
        <rFont val="Arial"/>
        <family val="2"/>
      </rPr>
      <t>4,99,500</t>
    </r>
  </si>
  <si>
    <r>
      <rPr>
        <b/>
        <sz val="8"/>
        <rFont val="Arial"/>
        <family val="2"/>
      </rPr>
      <t>1,65,000</t>
    </r>
  </si>
  <si>
    <r>
      <rPr>
        <b/>
        <sz val="8"/>
        <rFont val="Arial"/>
        <family val="2"/>
      </rPr>
      <t>3,37,500</t>
    </r>
  </si>
  <si>
    <r>
      <rPr>
        <b/>
        <sz val="8"/>
        <rFont val="Arial"/>
        <family val="2"/>
      </rPr>
      <t>11,48,700</t>
    </r>
  </si>
  <si>
    <r>
      <rPr>
        <sz val="8"/>
        <rFont val="Arial MT"/>
        <family val="2"/>
      </rPr>
      <t>1,95,000</t>
    </r>
  </si>
  <si>
    <r>
      <rPr>
        <b/>
        <sz val="8"/>
        <rFont val="Arial"/>
        <family val="2"/>
      </rPr>
      <t>1,95,000</t>
    </r>
  </si>
  <si>
    <r>
      <rPr>
        <sz val="8"/>
        <rFont val="Arial MT"/>
        <family val="2"/>
      </rPr>
      <t>1,65,000</t>
    </r>
  </si>
  <si>
    <r>
      <rPr>
        <b/>
        <sz val="8"/>
        <rFont val="Arial"/>
        <family val="2"/>
      </rPr>
      <t>4,90,000</t>
    </r>
  </si>
  <si>
    <r>
      <rPr>
        <b/>
        <sz val="8"/>
        <rFont val="Arial"/>
        <family val="2"/>
      </rPr>
      <t>16,38,700</t>
    </r>
  </si>
  <si>
    <r>
      <rPr>
        <sz val="8"/>
        <rFont val="Arial MT"/>
        <family val="2"/>
      </rPr>
      <t>2,94,966</t>
    </r>
  </si>
  <si>
    <r>
      <rPr>
        <b/>
        <sz val="8"/>
        <rFont val="Arial"/>
        <family val="2"/>
      </rPr>
      <t>19,33,666</t>
    </r>
  </si>
  <si>
    <t>WO Qty.</t>
  </si>
  <si>
    <t>WO RS</t>
  </si>
  <si>
    <t>WO Amount</t>
  </si>
  <si>
    <t>HVAC ABSTRACT SHEET - RA - 08</t>
  </si>
  <si>
    <t>Plambing  WORKS</t>
  </si>
  <si>
    <t>Providing, Supply, installation, testing and commisning of white vitreous china Wall mounted type "European" water closet pan with seat cover,</t>
  </si>
  <si>
    <t>Providing, Supply, installation, testing and commisning of white vitreous china "Floor mounted" type Composite Water closet (European type W.C.</t>
  </si>
  <si>
    <t>Providing and fixing white vitreous china rectangular Half pedestal Wash Basin</t>
  </si>
  <si>
    <t>Providing, Supply, installation, testing and commisning of  15 mm dia C.P. brass
basin mixer top mounted with C.P. wall flange of approved quality</t>
  </si>
  <si>
    <t>Providing, Supply, installation, testing and commisning of  CP Grab Bar swing type (in horizontal &amp; vertical grabbing) &amp; Grab rails 60 cm, complete including cutting and</t>
  </si>
  <si>
    <t>Providing, Supply, installation, testing and commisning of  CP Grab rails 60 cm,
complete including cutting and making good the walls, wherever required.</t>
  </si>
  <si>
    <t>Providing, Supply, installation, testing and commisning of C.P. toilet paper holder with roller, with C.P brass screws, complete including cutting and making good the
walls wherever required.</t>
  </si>
  <si>
    <t>Providing, Supply, installation, testing and commisning of C.P twin Robt hook, fixed to wooden cleats with C.P. brass screws including cutting and making good the walls
wherever required.</t>
  </si>
  <si>
    <t>Providing, Supply, installation, testing and commisning of Automatic liquid soap dispenser with simple push lever fitted with liquid soap (one time),C.P. brass screws
including cutting and making good the walls wherever required.</t>
  </si>
  <si>
    <t>Providing, Supply, installation, testing and commisning of SS 204 Grade Bin</t>
  </si>
  <si>
    <t>Providing, Supply, installation, testing and commisning of C.P. Paper Towel Dispenser,with C.P brass screws, complete including cutting and making good the
walls wherever required.</t>
  </si>
  <si>
    <t xml:space="preserve">Providing and fixing white vitreous china rectangular wash basin under / over counter mounting, specially fabricated brackets </t>
  </si>
  <si>
    <t>Providing, fixing, testing and commissioning of white viterous china large flat back / half stall urinal supported by CI / MS bracket</t>
  </si>
  <si>
    <t>Providing, Supply, installation, testing and commisning of  C.P. brass angle valve
with C.P. wall flange, Nut and Washer etc. complete as required for 15 mm &amp; 20 mm dia</t>
  </si>
  <si>
    <t>Providing, Supply, installation, testing and commisning of  15 mm dia C.P. brass bib
cock with C.P. wall flange of approved quality</t>
  </si>
  <si>
    <t>Providing, Supply, installation,testing and commissioning of Stainless steel sink (Single bowl with drainboard sink) 304 Grade SS,Matt Finish medium size 1000 X 500MM)</t>
  </si>
  <si>
    <t>Providing, Supply, installation, testing and commisning of  15 mm dia C.P. brass sink mixer (wall mounted ) with 150 MM swivel spout, with C.P. wall flange of approved
quality</t>
  </si>
  <si>
    <t>Providing, Supply, installation,testing and commissioning of High Speed hand dryer suitable to be operated with 230 volts, single phase, with fully hygienic operations with all accessories including cutting and making good the walls, wherever required.</t>
  </si>
  <si>
    <t>Providing and fixing CP Brass 32mm size Bottle Trap of approved quality &amp; make
and as per the direction of Engineer-in-charge.</t>
  </si>
  <si>
    <t>Providing and fixing Chlorinated Polyvinyl Chloride (CPVC) pipes, having thermal stability for hot &amp; cold water supply, including all CPVC plain</t>
  </si>
  <si>
    <t>Providing and fixing CPVC (Chlorinated Poly Vinyl Chloride) water supply pipes with pipe as per CTS SDR 11 (operating pressure</t>
  </si>
  <si>
    <t>Providing  &amp;  fixing  full way lever operated forged brass ball valve of brass body with forged brass hard chromeplated steel ball tested to a pressure not less than 15 Kg / sqcm with threaded / flanged joints complete with nuts, bolts, gaskets, washers etc.</t>
  </si>
  <si>
    <t>PProviding &amp; fixing of butterfly valve (PN 16) with flanges, nut bolts, gaskets and
necessary pad locking arrangement  complete required.</t>
  </si>
  <si>
    <t>Supplying, laying/ fixing, testing and commissioning of following thickness resin bonded fiber glass pipe section insulation having</t>
  </si>
  <si>
    <t>Providing, Supply, installation,testing and commissioning of UPVC Soil, Waste &amp; Vent system conforming to IS : 13592 - Type B and UPVC fittings (moulded as well as fabricated) like bends, tees, Y-tees, crosses, boss connections</t>
  </si>
  <si>
    <t>Providing, Supply, installation,testing and Providing and fixing of UPVC Floor Traps formed out of bore 'P' trap with 50 mm water seal, setting in 1:2:4 mix cement concrete</t>
  </si>
  <si>
    <t>Providing and fixing of UPVC Nani Traps with 50 mm water seal, setting</t>
  </si>
  <si>
    <t>Providing and fixing Floor drain made out of 110x75 mm OD uPVC. elbow connected
to uPVC pipe complete as per direction of Project Manager.</t>
  </si>
  <si>
    <t>Providing and fixing clean out/floor clean out plug consist of CI bend &amp; GI socket heavy class with cap &amp; key for opening male threaded cap</t>
  </si>
  <si>
    <t>GST 18%</t>
  </si>
  <si>
    <t>WC</t>
  </si>
  <si>
    <t>WC /HC</t>
  </si>
  <si>
    <t>Wash Basin</t>
  </si>
  <si>
    <t>15 mm dia C.P. brass</t>
  </si>
  <si>
    <t xml:space="preserve">CP Grab Bar swing type </t>
  </si>
  <si>
    <t xml:space="preserve"> C.P. toilet paper</t>
  </si>
  <si>
    <t xml:space="preserve"> C.P twin Robt hook</t>
  </si>
  <si>
    <t xml:space="preserve"> soap dispenser</t>
  </si>
  <si>
    <t>SS 204 Grade Bin</t>
  </si>
  <si>
    <t>C.P. Paper Towel Dispenser</t>
  </si>
  <si>
    <t>white vitreous china rectangular wash basin under</t>
  </si>
  <si>
    <t xml:space="preserve">white viterous china large flat back / half stall urinal </t>
  </si>
  <si>
    <t>C.P. brass angle valve</t>
  </si>
  <si>
    <t>15 mm dia C.P. brass bib</t>
  </si>
  <si>
    <t>Stainless steel sink</t>
  </si>
  <si>
    <t>15 mm dia C.P. brass sink mixer</t>
  </si>
  <si>
    <t>High Speed hand dryer suitable</t>
  </si>
  <si>
    <t>CP Brass 32mm size Bottle Trap</t>
  </si>
  <si>
    <t>15 mm dia</t>
  </si>
  <si>
    <t>20 mm dia</t>
  </si>
  <si>
    <t>25 mm dia</t>
  </si>
  <si>
    <t>32 mm dia</t>
  </si>
  <si>
    <t>40 mm dia</t>
  </si>
  <si>
    <t>50 mm dia</t>
  </si>
  <si>
    <t>25 mm thick mineral wool insulation (15 mm dia)</t>
  </si>
  <si>
    <t>25 mm thick mineral wool insulation (20 mm dia)</t>
  </si>
  <si>
    <t>25 mm thick mineral wool insulation (25 mm dia)</t>
  </si>
  <si>
    <t>25 mm thick mineral wool insulation (32 mm dia)</t>
  </si>
  <si>
    <t>110 mm dia</t>
  </si>
  <si>
    <t>75 mm dia</t>
  </si>
  <si>
    <t>110 mm inlet and 110 mm outlet.</t>
  </si>
  <si>
    <t>Floor drain made out of 110x75 mm OD uPVC. Elbow</t>
  </si>
  <si>
    <t>clean out/floor clean out plug</t>
  </si>
  <si>
    <t>Total 
Amount</t>
  </si>
  <si>
    <t>RA-08 MEASUREMENT SHEET OF PLUMBING</t>
  </si>
  <si>
    <t>a)</t>
  </si>
  <si>
    <t>All Sanitary fixtures including bottle traps (from approved make list), shall be issued free of cost by the "Employer". The contractor rates to include for supply all fixing/supporting accessories like nuts, bolts, screws, hangers, rubber buffers, CI or MS brackets, anchor fastners, sealents, washers, adhesives, Flanges, plumber's tape, white cement, masking tape (if required for protection), which are required for the successful installation of the fixtures/fittings in a neat workman like manner.</t>
  </si>
  <si>
    <t>b)</t>
  </si>
  <si>
    <t>Rates are inclusive of fixing/ work at all the heights, depths and locations within the project premises.-</t>
  </si>
  <si>
    <t>c)</t>
  </si>
  <si>
    <t>Rates are inclusive of fixing/work for underslung plumbing system or embeded piping. Mostly, all the toilets in the residencial units have been designed for under slung piping</t>
  </si>
  <si>
    <t>d)</t>
  </si>
  <si>
    <t>Provision of extension piece for final connection of CP fitting shall be supplied and installed by the contractor accordingly (as required</t>
  </si>
  <si>
    <t>e)</t>
  </si>
  <si>
    <t>All pressure pipe will be tested on 1.5 times of there working pressure</t>
  </si>
  <si>
    <t>Providing, Supply, installation, testing and commisning of white vitreous china Wall mounted type "European" water closet pan with seat cover, closed coupled dual flush cistern (with all internal moving parts) with PVC heavy duty connectors, bolts, nuts, supporting arrangements, bakelite seat &amp; cover with CP hinges &amp; rubber buffers, P or S trap, connection to main pipe on shaft complete with all accessories including cutting &amp; making good masonry holes/chasing in the walls &amp; floors wherever required &amp; health faucet with regulator with flexible pipe 1.5 m long, wall hooked complete as required, with all required accessories that includes Flush Plate ,bib cock made of CP brass complete as required</t>
  </si>
  <si>
    <t>Male Restroom=2
Femal Restroom=2</t>
  </si>
  <si>
    <t>Providing, Supply, installation, testing and commisning of white vitreous china "Floor mounted" type Composite Water closet (European type W.C. pan) with seat and lid, including with white Vitreous Chinaware matching Cistern complete with all accessories , also including with matching W.C. Pan with ISI marked white/Black solid plastic seat and Lid.Details of COST of one Pan composite with Cistern, Flush Pipe, EWC &amp; Cistern complete with Fittings &amp; Seat Cover,and one no. of Faucet for WB,with all required accessories that includes bib cock made of CP brass complete as required</t>
  </si>
  <si>
    <t>Disable Restroom=1</t>
  </si>
  <si>
    <t>Providing and fixing white vitreous china rectangular Half pedestal Wash Basin &amp; its accessories etc, also with all fittings and fixtures complete including cutting and making good the walls and floors wherever required. (for Handicapped person's Toilets) (colour- Star White) painted white, 32mm C.P. waste coupling, 32mm dia C.P. bottle trap and connection pipe upto wall with wall flange and rubber adopter for waste connection, complete including cutting and making good the walls, wherever required.</t>
  </si>
  <si>
    <t>Providing, Supply, installation, testing and commisning of 15 mm dia C.P. brass basin mixer top mounted with C.P. wall flange of approved quality</t>
  </si>
  <si>
    <t>SPA=1</t>
  </si>
  <si>
    <t>Providing, Supply, installation, testing and commisning of CP Grab Bar swing type (in horizontal &amp; vertical grabbing) &amp; Grab rails 60 cm, complete including cutting and making good the walls, wherever required.</t>
  </si>
  <si>
    <t>BAR Basin=1</t>
  </si>
  <si>
    <t>Providing, Supply, installation, testing and commisning of CP Grab rails 60 cm, complete including cutting and making good the walls, wherever required.</t>
  </si>
  <si>
    <t>Kitchen=1</t>
  </si>
  <si>
    <t>Providing, Supply, installation, testing and commisning of C.P. toilet paper holder with roller, with C.P brass screws, complete including cutting and making good the walls wherever required.</t>
  </si>
  <si>
    <t>Male Restroom=2
Femal Restroom=2
Disable Restroom=1</t>
  </si>
  <si>
    <t>Providing, Supply, installation, testing and commisning of C.P twin Robt hook, fixed to wooden cleats with C.P. brass screws including cutting and making good the walls wherever required.</t>
  </si>
  <si>
    <t>SPA=1
Male Restroom=1
Femail Restroom=1
Disable Restroom=1</t>
  </si>
  <si>
    <t>Providing, Supply, installation, testing and commisning of Automatic liquid soap dispenser with simple push lever fitted with liquid soap (one time),C.P. brass screws including cutting and making good the walls wherever required</t>
  </si>
  <si>
    <t>Male Restroom=1
Femal Restroom=1
Disable Restroom=1
Kitchen=2</t>
  </si>
  <si>
    <t>Providing, Supply, installation, testing and commisning of C.P. Paper Towel Dispenser,with C.P brass screws, complete including cutting and making good the walls wherever required.</t>
  </si>
  <si>
    <t xml:space="preserve">Male Restroom=1
Femal Restroom=1
</t>
  </si>
  <si>
    <t>Providing and fixing white vitreous china rectangular wash basin under / over counter mounting, specially fabricated brackets to support the wash basin as per standard practice, painted white, 32mm C.P. waste coupling, 32mm dia C.P. bottle trap and connection pipe upto wall with wall flange and rubber adopter for waste connection, complete including cutting and making good the walls, wherever required.</t>
  </si>
  <si>
    <t>SPA Counter=1
BAR Counter=1
Kitchen=2</t>
  </si>
  <si>
    <t>Providing, fixing, testing and commissioning of white viterous china large flat back / half stall urinal supported by CI / MS bracket (duly painted with 2 coats of paints over a coat of primer), including CP brass waste with dome type grating, CP cast brass bottle trap with extension piece, wall flanges complete with all accessories &amp; urinal partition with concealed CI bracket, cutting and making good, Including battery operated sensor based automatic flushing system for urinals, including sensor and required electrical and water connections etc, complete in all respect to make it fully functional including cutting and making good the walls etc.</t>
  </si>
  <si>
    <t>Male Restroom=3</t>
  </si>
  <si>
    <t>Providing, Supply, installation, testing and commisning of C.P. brass angle valve with C.P. wall flange, Nut and Washer etc. complete as required for 15 mm &amp; 20 mm dia</t>
  </si>
  <si>
    <t>SPA Counter=2
BAR Counter=4
Kitchen=5
Janitour Room=1
Male Restroom=8
Female Restroom=5
Disable Restroom=3</t>
  </si>
  <si>
    <t>Providing, Supply, installation, testing and commisning of 15 mm dia C.P. brass bib cock with C.P. wall flange of approved quality</t>
  </si>
  <si>
    <t>SPA Counter=1
BAR Counter=1
Kitchen=2
Janitor=1</t>
  </si>
  <si>
    <t>Providing, Supply, installation,testing and commissioning of Stainless steel sink (Single bowl with drainboard sink) 304 Grade SS,Matt Finish medium size 1000 X 500MM) supported by CI / MS Brackets duly painted, CP cast brass bottle trap with extension piece, rubber adaptor, CP copper connecting pipes, wall flange, union, CP brass chain, rubber plug, nuts, washers, waste connection complete &amp; making good the walls, floor wherever required.</t>
  </si>
  <si>
    <t>Providing, Supply, installation, testing and commisning of 15 mm dia C.P. brass sink mixer (wall mounted ) with 150 MM swivel spout, with C.P. wall flange of approved quality</t>
  </si>
  <si>
    <t>Male Restroom=1
Femail Restroom=1
Disable Restroom=1</t>
  </si>
  <si>
    <t>Providing and fixing CP Brass 32mm size Bottle Trap of approved quality &amp; make and as per the direction of Engineer-in-charge.</t>
  </si>
  <si>
    <t>Male Restroom=3
Femail Restroom=3
Disable Restroom=2</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</si>
  <si>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</si>
  <si>
    <t>Internal work - Exposed on wall</t>
  </si>
  <si>
    <t>15mm dia</t>
  </si>
  <si>
    <t>Mtrs</t>
  </si>
  <si>
    <t>Male,Female,Disable Restroom</t>
  </si>
  <si>
    <t>20mm dia</t>
  </si>
  <si>
    <t>Male,Female,Disable Restroom,Kitchen,SPA</t>
  </si>
  <si>
    <t>25mm dia</t>
  </si>
  <si>
    <t>Male,Female,Disable Restroom,Kitchen,BAR</t>
  </si>
  <si>
    <t>32mm dia</t>
  </si>
  <si>
    <t>40mm dia</t>
  </si>
  <si>
    <t>Male ,Female Restroom</t>
  </si>
  <si>
    <t>f)</t>
  </si>
  <si>
    <t>50mm dia</t>
  </si>
  <si>
    <t>Providing and fixing CPVC (Chlorinated Poly Vinyl Chloride) water supply pipes with pipe as per CTS SDR 11 (operating pressure - 7 Bar @ 82 Deg C and 28 Bar @ 23 Deg C)for pipes from 1/2 Inch to 2 Inch. Schedule 40 Pipe to be used from 2-1/2 Inch to 6 Inch. Pipes shall be joined using solvent welded CPVC fittings i.e. Tees, Elbows, Couplers, Unions, Reducers, brushings etc. including transition fittings (connection between CPVC &amp; metal pipe/GI) i.e. Brass Adaptors (both Male &amp; Female threaded) conforming to ASTM D-2846. ASTM F441 with only CPVC solvent cement conforming to ASTM F-493.</t>
  </si>
  <si>
    <t>Cost shall be inclusive of (a)Making maximum of 7.5 x 7.5 cm chasing in wall and floors for the pipe, making good the same by using 1:1 cement mortar over the wire mesh and providing protection to embedded pipes and fittings (in wall chase) by wrapping two layers of 400 micron polythene sheet including proper overlaps on joints complete as required or (b) Fixing/supporting the pipes (&amp; fittings) at wall/ceiling level supported by galvanized clamps, hangers etc, as per specification. Exposed pipes to be painted of legends with direction arrow. GI pipe sleeves suitable higher size shall be provided wherever the pipes are crossing the fire rated walls / floors slab and sealing the sleeves with glass wool in between and fire sealant compound at either end all as per Project Manager's / Consultant requirement. All termination points for installation of faucets shall have brass termination fittings. Installation shall be to as per Technical Manual of manufacturer of pipes &amp; fittings.</t>
  </si>
  <si>
    <t>Providing &amp; fixing full way lever operated forged brass ball valve of brass body with forged brass hard chromeplated steel ball tested to a pressure not less than 15 Kg / sqcm with threaded / flanged joints complete with nuts, bolts, gaskets, washers etc.</t>
  </si>
  <si>
    <t>15mm</t>
  </si>
  <si>
    <t>Restroom</t>
  </si>
  <si>
    <t>20mm</t>
  </si>
  <si>
    <t>25mm</t>
  </si>
  <si>
    <t>32mm</t>
  </si>
  <si>
    <t>Providing &amp; fixing of butterfly valve (PN 16) with flanges, nut bolts, gaskets and necessary pad locking arrangement complete required.</t>
  </si>
  <si>
    <t>Fire pipe</t>
  </si>
  <si>
    <t>Supplying, laying/ fixing, testing and commissioning of following thickness resin bonded fiber glass pipe section insulation having density 80 kg/cum or mineral wool (non combustible) having density of 144 Kg/ cu m duly covered with a layer of 120 gm/sqm polythene sheet (vapour barrier) on existing pipe and finally applying 0.63mm aluminium sheet cladding complete with type3 , grade 1 roofing feltstrip(as per IS:1322 as amended up to date ) at joints etc. as per specifications and as required.</t>
  </si>
  <si>
    <t>Restroom,BAR Area</t>
  </si>
  <si>
    <t>25 mm thick mineral wool insulation (32mm dia)</t>
  </si>
  <si>
    <t>Providing, Supply, installation,testing and commissioning of UPVC Soil, Waste &amp; Vent system conforming to IS : 13592 - Type B and UPVC fittings (moulded as well as fabricated) like bends, tees, Y-tees, crosses, boss connections, access pieces, saddle pieces, cleanouts, adaptors for connections to other materials, plugs, reducers, cowls, offSet and other specials. Jointing shall be done with pushfit EPDM ring jointing technique in general. Solvent cement joints may be provided for fittings and specials which are not manufactured with pushfit rubber joints. Pipes may be laid / fixed in sunken floors, under slung from ceiling. The pipes laid in sunken floor shall be encased with 75 mm thick cement concrete (1:2:4) all around. The installation shall be complete in all respects including cutting chases / holes in walls, slabs and making good the same as per specifications</t>
  </si>
  <si>
    <t>Providing GI pipe sleeves of suitable higher size wherever pipes crossing a fire rated wall / floor slab and sealing of space around pipe and pipe sleeve with glass wool in between and fire proof sealent at either end to the satisfaction of the Project Manager / Consultants and making good the same after pipes have been duly laid and testing complete.</t>
  </si>
  <si>
    <t>110mm dia</t>
  </si>
  <si>
    <t>Male,Female,Disable Restroom,Kitchan,Janetor Room,SPA</t>
  </si>
  <si>
    <t>75mm dia</t>
  </si>
  <si>
    <t>Restroom,Kitchan</t>
  </si>
  <si>
    <t>Restroom,Kitchan,BAR</t>
  </si>
  <si>
    <t>Providing and fixing of UPVC Floor Traps formed out of bore 'P' trap with 50 mm water seal, setting in 1:2:4 mix cement concrete block or clamping to the wall or suspending with the ceiling including cutting and making good the walls and floors wherever required, With Heavy class SS grating with Cockroach proof SS strainer of approved design including setting in floor with cement motor to match with floor finish as per architect requirement suitable for waster F.D. &amp; F.T</t>
  </si>
  <si>
    <t>BAR Area=2
Kitchen=3
Male Restroom=2
Female Restroon=2
Disable Restroom=1
Janitor=1
spa=1</t>
  </si>
  <si>
    <t>Providing and fixing of UPVC Nani Traps with 50 mm water seal, setting in 1:2:4 mix cement concrete block or clamping to the wall or suspending with the ceiling including cutting and making good the walls and floors wherever required, With Heavy class SS grating with Cockroach proof SS strainer of approved design including setting in floor with cement motor to match with floor finish as per architect requirement suitable for waster trap</t>
  </si>
  <si>
    <t>Janitor=1
Kitchen=3
SPA=1
Male Restroom=1
Female Restroom=1
Disable Restroom=1</t>
  </si>
  <si>
    <t>Providing and fixing Floor drain made out of 110x75 mm OD uPVC. elbow connected to uPVC pipe complete as per direction of Project Manager</t>
  </si>
  <si>
    <t>Disable Restroom=4</t>
  </si>
  <si>
    <t>Providing and fixing clean out/floor clean out plug consist of CI bend &amp; GI socket heavy class with cap &amp; key for opening male threaded cap etc. including lead caulked to CI pipes complete in all respects as per drawing/ sample approved by Engineer -in -Charge FCO (floor clean out plug shall be flushed with floor finish).: 100 mm dia. and Matching with Item no.31 or as per Architure approvals.</t>
  </si>
  <si>
    <t>Male Restroom=1
Femail Eestroom=1
Disable Restroom=1</t>
  </si>
  <si>
    <t>PO Qty</t>
  </si>
  <si>
    <t>STRUCTURE STEEL WORK</t>
  </si>
  <si>
    <r>
      <rPr>
        <sz val="8"/>
        <rFont val="Arial MT"/>
        <family val="2"/>
      </rPr>
      <t xml:space="preserve">Cost of all materials, labour, equipment / tools &amp; plants required, conveyance,
</t>
    </r>
    <r>
      <rPr>
        <sz val="8"/>
        <rFont val="Arial MT"/>
        <family val="2"/>
      </rPr>
      <t>infrastructure facilities required etc. at all heights and levels.</t>
    </r>
  </si>
  <si>
    <r>
      <rPr>
        <sz val="8"/>
        <rFont val="Arial MT"/>
        <family val="2"/>
      </rPr>
      <t xml:space="preserve">Work at any depth below ground level or any height above ground level and at all
</t>
    </r>
    <r>
      <rPr>
        <sz val="8"/>
        <rFont val="Arial MT"/>
        <family val="2"/>
      </rPr>
      <t>levels, heights &amp; elevation and location.</t>
    </r>
  </si>
  <si>
    <r>
      <rPr>
        <sz val="8"/>
        <rFont val="Arial MT"/>
        <family val="2"/>
      </rPr>
      <t xml:space="preserve">Weight of steel will be the measured on weight basis in accordance with IS 1200, but
</t>
    </r>
    <r>
      <rPr>
        <sz val="8"/>
        <rFont val="Arial MT"/>
        <family val="2"/>
      </rPr>
      <t>no wastage will be considered.</t>
    </r>
  </si>
  <si>
    <r>
      <rPr>
        <sz val="8"/>
        <rFont val="Arial MT"/>
        <family val="2"/>
      </rPr>
      <t xml:space="preserve">Fabrication of the structural steel items shall be completed in all respects including
</t>
    </r>
    <r>
      <rPr>
        <sz val="8"/>
        <rFont val="Arial MT"/>
        <family val="2"/>
      </rPr>
      <t>all associated costs up to delivery at site.</t>
    </r>
  </si>
  <si>
    <r>
      <rPr>
        <b/>
        <sz val="8"/>
        <rFont val="Arial"/>
        <family val="2"/>
      </rPr>
      <t>e</t>
    </r>
  </si>
  <si>
    <r>
      <rPr>
        <sz val="8"/>
        <rFont val="Arial MT"/>
        <family val="2"/>
      </rPr>
      <t xml:space="preserve">Erection of fabricated items shall be carried out including lifting, placing in position, jointing and painting as specified in the Bill of Quantities. No extra cost shall be paid
</t>
    </r>
    <r>
      <rPr>
        <sz val="8"/>
        <rFont val="Arial MT"/>
        <family val="2"/>
      </rPr>
      <t>for temporary bracings wherever required.</t>
    </r>
  </si>
  <si>
    <r>
      <rPr>
        <b/>
        <sz val="8"/>
        <rFont val="Arial"/>
        <family val="2"/>
      </rPr>
      <t>f</t>
    </r>
  </si>
  <si>
    <r>
      <rPr>
        <sz val="8"/>
        <rFont val="Arial MT"/>
        <family val="2"/>
      </rPr>
      <t xml:space="preserve">All welding with electrodes shall be in accordance with IS specification and as
</t>
    </r>
    <r>
      <rPr>
        <sz val="8"/>
        <rFont val="Arial MT"/>
        <family val="2"/>
      </rPr>
      <t>approved.</t>
    </r>
  </si>
  <si>
    <r>
      <rPr>
        <b/>
        <sz val="8"/>
        <rFont val="Arial"/>
        <family val="2"/>
      </rPr>
      <t>h</t>
    </r>
  </si>
  <si>
    <r>
      <rPr>
        <sz val="8"/>
        <rFont val="Arial MT"/>
        <family val="2"/>
      </rPr>
      <t xml:space="preserve">The rate to include the cost of all materials, labour, tools, tackles, devices and plants,
</t>
    </r>
    <r>
      <rPr>
        <sz val="8"/>
        <rFont val="Arial MT"/>
        <family val="2"/>
      </rPr>
      <t>wastage etc., as per specification and drawings complete</t>
    </r>
  </si>
  <si>
    <r>
      <rPr>
        <b/>
        <sz val="8"/>
        <rFont val="Arial"/>
        <family val="2"/>
      </rPr>
      <t>i</t>
    </r>
  </si>
  <si>
    <r>
      <rPr>
        <sz val="8"/>
        <rFont val="Arial MT"/>
        <family val="2"/>
      </rPr>
      <t xml:space="preserve">Rate to include shims and packing pieces. No extra on this account will be paid for and rate to include preparation of fabrication drawings for Employer / OE &amp; PMCs
</t>
    </r>
    <r>
      <rPr>
        <sz val="8"/>
        <rFont val="Arial MT"/>
        <family val="2"/>
      </rPr>
      <t>approval.</t>
    </r>
  </si>
  <si>
    <r>
      <rPr>
        <b/>
        <sz val="8"/>
        <rFont val="Arial"/>
        <family val="2"/>
      </rPr>
      <t>j</t>
    </r>
  </si>
  <si>
    <r>
      <rPr>
        <sz val="8"/>
        <rFont val="Arial MT"/>
        <family val="2"/>
      </rPr>
      <t xml:space="preserve">The structural steel work shall include built up sections and girders, with gusset plates, base plates, cleats, installing inserts etc., as per drawings. Cost to include fabricating necessary Gusset Plates, Cleats, seating angles,  etc., to the required
</t>
    </r>
    <r>
      <rPr>
        <sz val="8"/>
        <rFont val="Arial MT"/>
        <family val="2"/>
      </rPr>
      <t>size, shape, alignment etc., as per the drawings</t>
    </r>
  </si>
  <si>
    <r>
      <rPr>
        <b/>
        <sz val="8"/>
        <rFont val="Arial"/>
        <family val="2"/>
      </rPr>
      <t>k</t>
    </r>
  </si>
  <si>
    <r>
      <rPr>
        <sz val="8"/>
        <rFont val="Arial MT"/>
        <family val="2"/>
      </rPr>
      <t xml:space="preserve">1 Coat (50 micron) of Zinc phosphate primer shall be applied at the welded
</t>
    </r>
    <r>
      <rPr>
        <sz val="8"/>
        <rFont val="Arial MT"/>
        <family val="2"/>
      </rPr>
      <t>joints/welded surfaces for MS work</t>
    </r>
  </si>
  <si>
    <r>
      <rPr>
        <b/>
        <sz val="8"/>
        <rFont val="Arial"/>
        <family val="2"/>
      </rPr>
      <t>l</t>
    </r>
  </si>
  <si>
    <r>
      <rPr>
        <sz val="8"/>
        <rFont val="Arial MT"/>
        <family val="2"/>
      </rPr>
      <t>Base Primer to be applied over all exposed surfaces of the Entire MS work</t>
    </r>
  </si>
  <si>
    <r>
      <rPr>
        <b/>
        <sz val="8"/>
        <rFont val="Arial"/>
        <family val="2"/>
      </rPr>
      <t>m</t>
    </r>
  </si>
  <si>
    <r>
      <rPr>
        <sz val="8"/>
        <rFont val="Arial MT"/>
        <family val="2"/>
      </rPr>
      <t>Quantities verified by structural consultant/Client In-charge shall be payable only.</t>
    </r>
  </si>
  <si>
    <r>
      <rPr>
        <sz val="8"/>
        <rFont val="Arial MT"/>
        <family val="2"/>
      </rPr>
      <t>Providing, fabricating and erecting structural steel beams, columns, shear walls, canopy, MEP services, ramps, insert plates, embedded plates, shear angles, base plates, fasteners, stud connectors etc., of readymade / built-up / rolled sections of grade upto Fy 240-450 in position at all levels and at all heights as specified in the drawings  conforming to IS 226/800; The rate shall include base Primer and applying one or Two coat of Anti-Corrosive Fire Retardent Paint color as approved to the Entrie MS work such as Members/walls &amp; beams; main steel, fasteners and miscellaneous items; The rate shall also include the provision of Mobile crane, Lifting crane, scaffolding etc.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t>
    </r>
  </si>
  <si>
    <t>Fy-240 Grade MS TUBE (Rolled)</t>
  </si>
  <si>
    <r>
      <rPr>
        <b/>
        <sz val="8"/>
        <rFont val="Arial"/>
        <family val="2"/>
      </rPr>
      <t>MT</t>
    </r>
  </si>
  <si>
    <r>
      <rPr>
        <sz val="8"/>
        <rFont val="Arial MT"/>
        <family val="2"/>
      </rPr>
      <t>1,50,000</t>
    </r>
  </si>
  <si>
    <r>
      <rPr>
        <b/>
        <sz val="8"/>
        <rFont val="Arial"/>
        <family val="2"/>
      </rPr>
      <t>4,41,000</t>
    </r>
  </si>
  <si>
    <r>
      <rPr>
        <b/>
        <sz val="8"/>
        <rFont val="Arial"/>
        <family val="2"/>
      </rPr>
      <t>MS PLATE</t>
    </r>
  </si>
  <si>
    <r>
      <rPr>
        <sz val="8"/>
        <rFont val="Arial MT"/>
        <family val="2"/>
      </rPr>
      <t>1,73,000</t>
    </r>
  </si>
  <si>
    <r>
      <rPr>
        <b/>
        <sz val="8"/>
        <rFont val="Arial"/>
        <family val="2"/>
      </rPr>
      <t>Anchoring Work</t>
    </r>
  </si>
  <si>
    <r>
      <rPr>
        <sz val="8"/>
        <rFont val="Arial MT"/>
        <family val="2"/>
      </rPr>
      <t xml:space="preserve">Providing, scanning, drilling and driving of various Dia and Shape Anchor rods / Anchor fastener of HILTI (Chemical anchors - RE500) including all other consumables like chemicals, foils, Grouting materials, using HILTI / Bosch make machinery, tools &amp; plants, all accessories etc. complete at all levels as directed by
</t>
    </r>
    <r>
      <rPr>
        <sz val="8"/>
        <rFont val="Arial MT"/>
        <family val="2"/>
      </rPr>
      <t>the Engineer-in-charge.</t>
    </r>
  </si>
  <si>
    <r>
      <rPr>
        <b/>
        <sz val="8"/>
        <rFont val="Arial"/>
        <family val="2"/>
      </rPr>
      <t>RE 500-Hilti Anchor-10mm dia (150mm anchoring)</t>
    </r>
  </si>
  <si>
    <r>
      <rPr>
        <b/>
        <sz val="8"/>
        <rFont val="Arial"/>
        <family val="2"/>
      </rPr>
      <t>1,05,000</t>
    </r>
  </si>
  <si>
    <r>
      <rPr>
        <b/>
        <sz val="8"/>
        <rFont val="Arial"/>
        <family val="2"/>
      </rPr>
      <t>RE 500-Hilti Anchor-16mm dia (150mm anchoring)</t>
    </r>
  </si>
  <si>
    <r>
      <rPr>
        <b/>
        <sz val="8"/>
        <rFont val="Arial"/>
        <family val="2"/>
      </rPr>
      <t>5,46,000</t>
    </r>
  </si>
  <si>
    <r>
      <rPr>
        <b/>
        <sz val="8"/>
        <rFont val="Arial"/>
        <family val="2"/>
      </rPr>
      <t>6,44,280</t>
    </r>
  </si>
  <si>
    <t>W/O No :  PO/SKPL/23-24/001793</t>
  </si>
  <si>
    <t>Name of the Work :  STRUCTURE STEEL WORK CIP Lounge</t>
  </si>
  <si>
    <t>RA Bill MEASUREMENT SHEET</t>
  </si>
  <si>
    <t>T</t>
  </si>
  <si>
    <t>Unit Wt. 
(g/cm^3)</t>
  </si>
  <si>
    <t>Number</t>
  </si>
  <si>
    <t xml:space="preserve"> STRUCTURE STEEL WORK</t>
  </si>
  <si>
    <t>Providing, fabricating and erecting structural steel beams, columns, shear walls, canopy, MEP services, ramps, insert plates, embedded plates, shear angles, base plates, fasteners, stud connectors etc., of readymade / built-up / rolled sections of grade upto Fy 240-450 in position at all levels and at all heights as specified in the drawings  conforming to IS 226/800; The rate shall include base Primer and applying one or Two coat of Anti-Corrosive Fire Retardent Paint color as approved to the Entrie MS work such as Members/walls &amp; beams; main steel, fasteners and miscellaneous items; The rate shall also include the provision of Mobile crane, Lifting crane, scaffolding etc. for erection as required and described elsewhere; rate is deemed to include all wastages; steel procurement price shall be considered as basic rate provided and any variation between the actual procurement price and this rate shall be paid extra; if steel is provided as free issue, the cost of such steel computed at the basic rate shall be deducted from the overall price after adjustment of rolling margins only; no adjustments shall be permitted for wastages and same shall be considered as included in the rate.</t>
  </si>
  <si>
    <t>KG</t>
  </si>
  <si>
    <t>Glass door wall</t>
  </si>
  <si>
    <t>Door Partation</t>
  </si>
  <si>
    <t xml:space="preserve"> 8 mm Base Plate with 50mm Hight</t>
  </si>
  <si>
    <t>Total Weight in KG</t>
  </si>
  <si>
    <t>Site Qty.</t>
  </si>
  <si>
    <t>MT</t>
  </si>
  <si>
    <t>Date:- 11.02.2024</t>
  </si>
  <si>
    <t>RA-1 MEASUREMENT SHEET OF RACEWAY</t>
  </si>
  <si>
    <t>Remrks</t>
  </si>
  <si>
    <t xml:space="preserve">
Supply,assembly and laying of under floor trunking made out of minimum 1.6 mm thick 
pre galavised sheet with enamel paint finish complete with jointing sleeve,horizontal bends,vertical bends,level adjustment components and closer,vertical elbow,covers,access outlet.etc. complete with all other accessories under floor installation including cutting and chasing the floor/or on surface, making good the same,placing in the position and cleaning from inside complete etc.as required.
</t>
  </si>
  <si>
    <t>b) 225 mm x 40 mm (2 compartment - 1 For Power, 1 for Data )</t>
  </si>
  <si>
    <t>MTR.</t>
  </si>
  <si>
    <t>c) 150 mm x 40 mm (1 compartment)</t>
  </si>
  <si>
    <t>d) 100 mm x 40 mm (2 compartment - 1 For Power, 1 for Data</t>
  </si>
  <si>
    <t>e) 75 mm x 40 mm (1 compartment)</t>
  </si>
  <si>
    <t>g) Providing and fixing 250 x 250 x 50 mm deep junction box for Power &amp; Data raceways in floor</t>
  </si>
  <si>
    <t>NOS.</t>
  </si>
  <si>
    <t>h) Providing and fixing 150 x 150 x 50 mm deep junction box for Power &amp; Data raceways in floor</t>
  </si>
  <si>
    <t>i) Providing and fixing 100 x 100 x 50 mm deep junction box for Data raceways in floor</t>
  </si>
  <si>
    <t>RA-1 MEASUREMENT SHEET OF CABLETRAY</t>
  </si>
  <si>
    <t>Supply and fixing of perforated sheet steel slotted Cable
trays with vertical sides on both ends as per approved
design and GI angle supports spaced 1000 mm aparts 
throut the length as specified ,including the cast of 1
meter GI rod hangers, hooks,dash fasteners,painting
etc. for suspension from celling complete as required.</t>
  </si>
  <si>
    <t>a) 300 mm x 50 mm x 50 mm (with 40 x 40 x 6 mm GI angle supports) and with Cover</t>
  </si>
  <si>
    <t>b) 150 mm x 50 mm x 50 mm (with 40 x 40 x 6 mm GI angle supports) and with Cove</t>
  </si>
  <si>
    <t>c) 100 mm x 50 mm x 50 mm (with 40 x 40 x 6 mm GI angle supports) and with Cove</t>
  </si>
  <si>
    <t>RA Bill 03</t>
  </si>
  <si>
    <t>RA Bill O8</t>
  </si>
  <si>
    <r>
      <rPr>
        <b/>
        <sz val="8"/>
        <rFont val="Arial"/>
        <family val="2"/>
      </rPr>
      <t>FIRE FIGHTING</t>
    </r>
  </si>
  <si>
    <r>
      <rPr>
        <sz val="8"/>
        <rFont val="Arial MT"/>
        <family val="2"/>
      </rPr>
      <t xml:space="preserve">Supply, installation, testing and commissioning  of following sizes of  pipes conforming to IS-1239 with all accessories like all fittings ( all pipes &amp; fittings upto 50mm dia threaded  shall be the threaded Ductile Iron (ASTM A536) or Cast Iron (ASTM A126) or  Forged Steel fittings and for pipes above 50 mm dia MS fitting with welded joint shall be used) including tees, elbows, reducers, union,  flanges, rubber gaskets,  GI  nuts  bolts,  washer including supporting/fixing the pipe on wall /ceiling with clamps,   hangers (using anchor fastners) as per specification, Including synthetic enamel paint of approved shade over a coat of primer. Prior to application of primer the surface should be cleaned for any dirt, rusts, rough substance etc.
</t>
    </r>
    <r>
      <rPr>
        <sz val="8"/>
        <rFont val="Arial MT"/>
        <family val="2"/>
      </rPr>
      <t>Including  painting  of  legends both direction arrow as per the approval of the Project Manager</t>
    </r>
  </si>
  <si>
    <r>
      <rPr>
        <sz val="8"/>
        <rFont val="Arial MT"/>
        <family val="2"/>
      </rPr>
      <t>MS pipe sleeve of suitable higher size shall be provided wherever the pipes are crossing the walls/floors and sealing the sleeves with glass wool in between &amp; fire sealent compound at either end all as per Project Manager’s requirements including cutting holes and chases in brick, R.C.C work and making good the same to original conditions complete in all respects. All hangers, clamps, brackets etc. shall be of galvanized iron unless specified otherwise and the supply of the same shall also be included in rates under this head. Welding of any kind on the galvanized support / hanger shall not be permitted.</t>
    </r>
  </si>
  <si>
    <r>
      <rPr>
        <sz val="8"/>
        <rFont val="Arial MT"/>
        <family val="2"/>
      </rPr>
      <t>For Sprinkler system - MS `C' Heavy class pipe</t>
    </r>
  </si>
  <si>
    <r>
      <rPr>
        <sz val="8"/>
        <rFont val="Arial MT"/>
        <family val="2"/>
      </rPr>
      <t>25 mm dia</t>
    </r>
  </si>
  <si>
    <r>
      <rPr>
        <sz val="8"/>
        <rFont val="Arial MT"/>
        <family val="2"/>
      </rPr>
      <t>32 mm dia</t>
    </r>
  </si>
  <si>
    <r>
      <rPr>
        <sz val="8"/>
        <rFont val="Arial MT"/>
        <family val="2"/>
      </rPr>
      <t>40 mm dia</t>
    </r>
  </si>
  <si>
    <r>
      <rPr>
        <sz val="8"/>
        <rFont val="Arial MT"/>
        <family val="2"/>
      </rPr>
      <t>50 mm dia</t>
    </r>
  </si>
  <si>
    <r>
      <rPr>
        <sz val="8"/>
        <rFont val="Arial MT"/>
        <family val="2"/>
      </rPr>
      <t>65 mm dia</t>
    </r>
  </si>
  <si>
    <r>
      <rPr>
        <sz val="8"/>
        <rFont val="Arial MT"/>
        <family val="2"/>
      </rPr>
      <t>80 mm dia</t>
    </r>
  </si>
  <si>
    <r>
      <rPr>
        <sz val="8"/>
        <rFont val="Arial MT"/>
        <family val="2"/>
      </rPr>
      <t>100 mm dia</t>
    </r>
  </si>
  <si>
    <r>
      <rPr>
        <sz val="8"/>
        <rFont val="Arial MT"/>
        <family val="2"/>
      </rPr>
      <t>150 mm dia</t>
    </r>
  </si>
  <si>
    <r>
      <rPr>
        <sz val="8"/>
        <rFont val="Arial MT"/>
        <family val="2"/>
      </rPr>
      <t>Supply, installation, testing and commissioning of brass quartzoid sprinklers (UL approved) of 15 mm dia size, suitable for sustaining the pressure on the seat &amp; water hammer effect. The type &amp; temperature rating shall be as follows :</t>
    </r>
  </si>
  <si>
    <r>
      <rPr>
        <sz val="8"/>
        <rFont val="Arial MT"/>
        <family val="2"/>
      </rPr>
      <t xml:space="preserve">Note :
</t>
    </r>
    <r>
      <rPr>
        <sz val="8"/>
        <rFont val="Arial MT"/>
        <family val="2"/>
      </rPr>
      <t xml:space="preserve">i)All sprinkler shall be chrome finish / powder coated.
</t>
    </r>
    <r>
      <rPr>
        <sz val="8"/>
        <rFont val="Arial MT"/>
        <family val="2"/>
      </rPr>
      <t>ii) Contractor shall ensure provision of sprinkler guard at no additional cost, as required by the Client.</t>
    </r>
  </si>
  <si>
    <r>
      <rPr>
        <sz val="8"/>
        <rFont val="Arial MT"/>
        <family val="2"/>
      </rPr>
      <t>Spray recessed (adjustable) rossette (68°C) sprinkler quick response upright type</t>
    </r>
  </si>
  <si>
    <r>
      <rPr>
        <sz val="8"/>
        <rFont val="Arial MT"/>
        <family val="2"/>
      </rPr>
      <t>Spray recessed (adjustable) rossette (68°C) sprinkler quick response pendent type</t>
    </r>
  </si>
  <si>
    <r>
      <rPr>
        <sz val="8"/>
        <rFont val="Arial MT"/>
        <family val="2"/>
      </rPr>
      <t xml:space="preserve">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t>
    </r>
    <r>
      <rPr>
        <sz val="8"/>
        <rFont val="Arial MT"/>
        <family val="2"/>
      </rPr>
      <t>required.</t>
    </r>
  </si>
  <si>
    <r>
      <rPr>
        <sz val="8"/>
        <rFont val="Arial MT"/>
        <family val="2"/>
      </rPr>
      <t>1000mm</t>
    </r>
  </si>
  <si>
    <r>
      <rPr>
        <sz val="8"/>
        <rFont val="Arial MT"/>
        <family val="2"/>
      </rPr>
      <t xml:space="preserve">Providing and fixing fully charged  ABC powder type (Mono-Ammonium Phosphate - MAP 90) portable fire extinguishers   conforming to IS:15683, fixed to wall with brackets complete with initial charge. (Note: The cost for stand of fire extinguisher
</t>
    </r>
    <r>
      <rPr>
        <sz val="8"/>
        <rFont val="Arial MT"/>
        <family val="2"/>
      </rPr>
      <t>shall be included in this rate)</t>
    </r>
  </si>
  <si>
    <r>
      <rPr>
        <sz val="8"/>
        <rFont val="Arial MT"/>
        <family val="2"/>
      </rPr>
      <t>Capacity 6 Kg.</t>
    </r>
  </si>
  <si>
    <r>
      <rPr>
        <sz val="8"/>
        <rFont val="Arial MT"/>
        <family val="2"/>
      </rPr>
      <t xml:space="preserve">Providing and fixing CO2 type cylindrical shape fire extinguisher with fixing hangers,
</t>
    </r>
    <r>
      <rPr>
        <sz val="8"/>
        <rFont val="Arial MT"/>
        <family val="2"/>
      </rPr>
      <t>hose, brackets, screws to required size etc.complete as per IS:15683:2006 - wall mounted type.</t>
    </r>
  </si>
  <si>
    <r>
      <rPr>
        <sz val="8"/>
        <rFont val="Arial MT"/>
        <family val="2"/>
      </rPr>
      <t>Capacity 4.5 Kg.</t>
    </r>
  </si>
  <si>
    <r>
      <rPr>
        <sz val="8"/>
        <rFont val="Arial MT"/>
        <family val="2"/>
      </rPr>
      <t xml:space="preserve">Providing &amp; fixing of butterfly valve (PN 16) with flanges, nut bolts, gaskets and
</t>
    </r>
    <r>
      <rPr>
        <sz val="8"/>
        <rFont val="Arial MT"/>
        <family val="2"/>
      </rPr>
      <t>necessary pad locking arrangement  complete required.</t>
    </r>
  </si>
  <si>
    <t>RA-1 MEASUREMENT SHEET OF FIRE FIGHTING</t>
  </si>
  <si>
    <t>Supply, installation, testing and commissioning of following sizes of pipes conforming to IS-1239 with all accessories like all fittings ( all pipes &amp; fittings upto 50mm dia threaded shall be the threaded Ductile Iron (ASTM A536) or Cast Iron (ASTM A126) or Forged Steel fittings and for pipes above 50 mm dia MS fitting with welded joint shall be used) including tees, elbows, reducers, union, flanges, rubber gaskets, GI nuts bolts, washer including supporting/fixing the pipe on wall /ceiling with clamps, hangers (using anchor fastners) as per specification, Including synthetic enamel paint of approved shade over a coat of primer. Prior to application of primer the surface should be cleaned for any dirt, rusts, rough substance etc. Including painting of legends both direction arrow as per the approval of the Project Manager</t>
  </si>
  <si>
    <t>MS pipe sleeve of suitable higher size shall be provided wherever the pipes are crossing the walls/floors and sealing the sleeves with glass wool in between &amp; fire sealent compound at either end all as per Project Manager’s requirements including cutting holes and chases in brick, R.C.C work and making good the same to original conditions complete in all respects. All hangers, clamps, brackets etc. shall be of galvanized iron unless specified otherwise and the supply of the same shall also be included in rates under this head. Welding of any kind on the galvanized support / hanger shall not be permitted</t>
  </si>
  <si>
    <t>For Sprinkler system - MS `C' Heavy class pipe</t>
  </si>
  <si>
    <t>a) 25 mm dia</t>
  </si>
  <si>
    <t>b) 32 mm dia</t>
  </si>
  <si>
    <t>c) 40 mm dia</t>
  </si>
  <si>
    <t>d) 50 mm dia</t>
  </si>
  <si>
    <t>e) 65 mm dia</t>
  </si>
  <si>
    <t>f) 80 mm dia</t>
  </si>
  <si>
    <t>Supply, installation, testing and commissioning of brass quartzoid sprinklers (UL approved) of 15 mm dia size, suitable for sustaining the pressure on the seat &amp; water hammer effect. The type &amp; temperature rating shall be as follows</t>
  </si>
  <si>
    <t>Spray recessed (adjustable) rossette (68°C) sprinkler quick response pendent type</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</si>
  <si>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</si>
  <si>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1000mm</t>
  </si>
  <si>
    <t>Providing and fixing fully charged ABC powder type (Mono-Ammonium Phosphate - MAP 90) portable fire extinguishers conforming to IS:15683, fixed to wall with brackets complete with initial charge. (Note: The cost for stand of fire extinguisher shall be included in this rate</t>
  </si>
  <si>
    <t>Capacity 6 Kg.</t>
  </si>
  <si>
    <t>Providing and fixing CO2 type cylindrical shape fire extinguisher with fixing hangers, hose, brackets, screws to required size etc.complete as per IS:15683:2006 - wall mounted type.</t>
  </si>
  <si>
    <t>Capacity 4.5 Kg.</t>
  </si>
  <si>
    <t>100 mm dia</t>
  </si>
  <si>
    <t>NT Item</t>
  </si>
  <si>
    <t>BOQ Rs 1850</t>
  </si>
  <si>
    <t>BOQ Qty 200</t>
  </si>
  <si>
    <t>NT Qty</t>
  </si>
  <si>
    <t>Payble before deduction</t>
  </si>
  <si>
    <t>50% material delivery advance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</si>
</sst>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_(* #,##0.00_);_(* \(#,##0.00\);_(* &quot;-&quot;??_);_(@_)"/>
    <numFmt numFmtId="166" formatCode="_(* #,##0_);_(* \(#,##0\);_(* &quot;-&quot;??_);_(@_)"/>
    <numFmt numFmtId="167" formatCode="0.000"/>
    <numFmt numFmtId="168" formatCode="0.0"/>
  </numFmts>
  <fonts count="6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Adani Regular"/>
    </font>
    <font>
      <sz val="10"/>
      <name val="Times New Roman"/>
      <family val="1"/>
    </font>
    <font>
      <b/>
      <sz val="10"/>
      <name val="Adani Regular"/>
    </font>
    <font>
      <b/>
      <sz val="10"/>
      <color theme="0"/>
      <name val="Adani Regular"/>
    </font>
    <font>
      <sz val="10"/>
      <name val="Adani Regular"/>
    </font>
    <font>
      <b/>
      <sz val="10"/>
      <name val="Times New Roman"/>
      <family val="1"/>
    </font>
    <font>
      <sz val="8"/>
      <name val="Adani Regular"/>
    </font>
    <font>
      <sz val="11"/>
      <name val="Adani Regular"/>
    </font>
    <font>
      <b/>
      <sz val="10"/>
      <color rgb="FF0070C0"/>
      <name val="Adani Regular"/>
    </font>
    <font>
      <b/>
      <sz val="10"/>
      <color theme="1"/>
      <name val="Adani Regular"/>
    </font>
    <font>
      <sz val="10"/>
      <color theme="1"/>
      <name val="Adani Regular"/>
    </font>
    <font>
      <b/>
      <sz val="15"/>
      <color theme="1"/>
      <name val="Calibri"/>
      <family val="2"/>
      <scheme val="minor"/>
    </font>
    <font>
      <sz val="11"/>
      <name val="Calibri"/>
      <family val="2"/>
    </font>
    <font>
      <sz val="11"/>
      <name val="Cambria"/>
      <family val="1"/>
    </font>
    <font>
      <b/>
      <sz val="12"/>
      <color theme="1"/>
      <name val="Calibri"/>
      <family val="2"/>
      <scheme val="minor"/>
    </font>
    <font>
      <sz val="11"/>
      <color theme="1"/>
      <name val="Times New Roman"/>
      <family val="2"/>
    </font>
    <font>
      <sz val="12"/>
      <color theme="1"/>
      <name val="Calibri"/>
      <family val="2"/>
      <scheme val="minor"/>
    </font>
    <font>
      <sz val="10"/>
      <color theme="1"/>
      <name val="Times New Roman"/>
      <family val="1"/>
    </font>
    <font>
      <b/>
      <sz val="12"/>
      <name val="Times New Roman"/>
      <family val="1"/>
    </font>
    <font>
      <b/>
      <sz val="11"/>
      <color theme="1"/>
      <name val="Times New Roman"/>
      <family val="1"/>
    </font>
    <font>
      <b/>
      <sz val="10"/>
      <color theme="1"/>
      <name val="Calibri"/>
      <family val="2"/>
      <scheme val="minor"/>
    </font>
    <font>
      <sz val="10"/>
      <color theme="1"/>
      <name val="Calibri"/>
      <family val="2"/>
      <scheme val="minor"/>
    </font>
    <font>
      <b/>
      <u/>
      <sz val="16"/>
      <color theme="1"/>
      <name val="Calibri"/>
      <family val="2"/>
      <scheme val="minor"/>
    </font>
    <font>
      <b/>
      <sz val="11"/>
      <name val="Calibri"/>
      <family val="2"/>
    </font>
    <font>
      <b/>
      <u/>
      <sz val="11"/>
      <color theme="1"/>
      <name val="Calibri"/>
      <family val="2"/>
      <scheme val="minor"/>
    </font>
    <font>
      <sz val="11"/>
      <name val="Calibri"/>
      <family val="2"/>
      <scheme val="minor"/>
    </font>
    <font>
      <b/>
      <sz val="10"/>
      <name val="Calibri"/>
      <family val="2"/>
      <scheme val="minor"/>
    </font>
    <font>
      <b/>
      <sz val="11"/>
      <name val="Calibri"/>
      <family val="2"/>
      <scheme val="minor"/>
    </font>
    <font>
      <b/>
      <sz val="14"/>
      <color theme="1"/>
      <name val="Calibri"/>
      <family val="2"/>
      <scheme val="minor"/>
    </font>
    <font>
      <sz val="14"/>
      <color theme="1"/>
      <name val="Calibri"/>
      <family val="2"/>
      <scheme val="minor"/>
    </font>
    <font>
      <b/>
      <sz val="14"/>
      <color theme="1"/>
      <name val="Times New Roman"/>
      <family val="1"/>
    </font>
    <font>
      <b/>
      <sz val="18"/>
      <color theme="1"/>
      <name val="Calibri"/>
      <family val="2"/>
      <scheme val="minor"/>
    </font>
    <font>
      <sz val="9"/>
      <color theme="1"/>
      <name val="Adani Regular"/>
    </font>
    <font>
      <sz val="9"/>
      <name val="Adani Regular"/>
    </font>
    <font>
      <b/>
      <sz val="4"/>
      <name val="Verdana"/>
      <family val="2"/>
    </font>
    <font>
      <sz val="4"/>
      <name val="Verdana"/>
      <family val="2"/>
    </font>
    <font>
      <sz val="4"/>
      <color rgb="FF000000"/>
      <name val="Verdana"/>
      <family val="2"/>
    </font>
    <font>
      <sz val="5.5"/>
      <name val="Arial MT"/>
      <family val="2"/>
    </font>
    <font>
      <sz val="5.5"/>
      <name val="Microsoft Sans Serif"/>
      <family val="2"/>
    </font>
    <font>
      <sz val="5.5"/>
      <name val="Times New Roman"/>
      <family val="2"/>
      <charset val="204"/>
    </font>
    <font>
      <sz val="8"/>
      <name val="Times New Roman"/>
      <family val="2"/>
      <charset val="204"/>
    </font>
    <font>
      <sz val="8"/>
      <name val="Arial MT"/>
      <family val="2"/>
    </font>
    <font>
      <sz val="8"/>
      <name val="Microsoft Sans Serif"/>
      <family val="2"/>
    </font>
    <font>
      <sz val="12"/>
      <name val="Arial MT"/>
      <family val="2"/>
    </font>
    <font>
      <sz val="12"/>
      <name val="Microsoft Sans Serif"/>
      <family val="2"/>
    </font>
    <font>
      <sz val="10"/>
      <name val="Arial MT"/>
      <family val="2"/>
    </font>
    <font>
      <sz val="10"/>
      <name val="Arial MT"/>
    </font>
    <font>
      <b/>
      <sz val="8"/>
      <name val="Arial"/>
      <family val="2"/>
    </font>
    <font>
      <b/>
      <sz val="9"/>
      <name val="Arial"/>
      <family val="2"/>
    </font>
    <font>
      <sz val="9"/>
      <name val="Arial MT"/>
      <family val="2"/>
    </font>
    <font>
      <b/>
      <sz val="8"/>
      <color rgb="FF000000"/>
      <name val="Arial"/>
      <family val="2"/>
    </font>
    <font>
      <sz val="8"/>
      <color theme="1"/>
      <name val="Calibri"/>
      <family val="2"/>
      <scheme val="minor"/>
    </font>
    <font>
      <sz val="8"/>
      <color rgb="FF000000"/>
      <name val="Arial MT"/>
      <family val="2"/>
    </font>
    <font>
      <sz val="8"/>
      <name val="Arial MT"/>
    </font>
    <font>
      <sz val="8"/>
      <name val="Cambria Math"/>
      <family val="1"/>
    </font>
    <font>
      <b/>
      <sz val="8"/>
      <name val="Arial"/>
    </font>
    <font>
      <b/>
      <sz val="10"/>
      <name val="Arial"/>
    </font>
    <font>
      <b/>
      <sz val="10"/>
      <color rgb="FF0070BF"/>
      <name val="Arial"/>
      <family val="2"/>
    </font>
    <font>
      <b/>
      <sz val="8"/>
      <color rgb="FF0070BF"/>
      <name val="Arial"/>
      <family val="2"/>
    </font>
    <font>
      <sz val="12"/>
      <color rgb="FF000000"/>
      <name val="Aptos"/>
    </font>
    <font>
      <sz val="8"/>
      <name val="Times New Roman"/>
      <family val="1"/>
    </font>
    <font>
      <sz val="9"/>
      <name val="Calibri"/>
      <family val="2"/>
    </font>
    <font>
      <b/>
      <sz val="8"/>
      <color theme="1"/>
      <name val="Arial"/>
      <family val="2"/>
    </font>
    <font>
      <b/>
      <sz val="10"/>
      <color rgb="FF000000"/>
      <name val="Times New Roman"/>
      <family val="1"/>
    </font>
    <font>
      <b/>
      <sz val="10"/>
      <color theme="1"/>
      <name val="Times New Roman"/>
      <family val="1"/>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5" tint="0.39997558519241921"/>
        <bgColor indexed="64"/>
      </patternFill>
    </fill>
    <fill>
      <patternFill patternType="solid">
        <fgColor rgb="FFE6E6E6"/>
      </patternFill>
    </fill>
    <fill>
      <patternFill patternType="solid">
        <fgColor rgb="FFD8D8D8"/>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top style="thin">
        <color theme="0" tint="-0.24994659260841701"/>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3" fontId="1" fillId="0" borderId="0" applyFont="0" applyFill="0" applyBorder="0" applyAlignment="0" applyProtection="0"/>
    <xf numFmtId="165" fontId="3" fillId="0" borderId="0" applyFont="0" applyFill="0" applyBorder="0" applyAlignment="0" applyProtection="0"/>
    <xf numFmtId="0" fontId="16" fillId="0" borderId="0"/>
    <xf numFmtId="43" fontId="3" fillId="0" borderId="0" applyFont="0" applyFill="0" applyBorder="0" applyAlignment="0" applyProtection="0"/>
    <xf numFmtId="0" fontId="19" fillId="0" borderId="0"/>
    <xf numFmtId="0" fontId="3" fillId="0" borderId="0"/>
    <xf numFmtId="0" fontId="3" fillId="0" borderId="0"/>
    <xf numFmtId="0" fontId="1" fillId="0" borderId="0"/>
    <xf numFmtId="43" fontId="3" fillId="0" borderId="0" applyFont="0" applyFill="0" applyBorder="0" applyAlignment="0" applyProtection="0"/>
  </cellStyleXfs>
  <cellXfs count="643">
    <xf numFmtId="0" fontId="0" fillId="0" borderId="0" xfId="0"/>
    <xf numFmtId="0" fontId="4" fillId="0" borderId="0" xfId="3" applyFont="1" applyAlignment="1">
      <alignment horizontal="center" vertical="top"/>
    </xf>
    <xf numFmtId="0" fontId="5" fillId="0" borderId="0" xfId="3" applyFont="1"/>
    <xf numFmtId="0" fontId="6" fillId="0" borderId="0" xfId="3" applyFont="1" applyAlignment="1">
      <alignment horizontal="center" vertical="top" wrapText="1"/>
    </xf>
    <xf numFmtId="0" fontId="7" fillId="0" borderId="0" xfId="3" applyFont="1" applyAlignment="1">
      <alignment horizontal="center" vertical="top" wrapText="1"/>
    </xf>
    <xf numFmtId="0" fontId="6" fillId="0" borderId="2" xfId="3" applyFont="1" applyBorder="1" applyAlignment="1">
      <alignment horizontal="center" vertical="center" wrapText="1"/>
    </xf>
    <xf numFmtId="0" fontId="6" fillId="0" borderId="2" xfId="3" applyFont="1" applyBorder="1" applyAlignment="1">
      <alignment horizontal="center" vertical="center"/>
    </xf>
    <xf numFmtId="2" fontId="6" fillId="0" borderId="3" xfId="3" applyNumberFormat="1" applyFont="1" applyBorder="1" applyAlignment="1">
      <alignment horizontal="center" vertical="center" wrapText="1"/>
    </xf>
    <xf numFmtId="2" fontId="6" fillId="0" borderId="4" xfId="3"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4" applyFont="1" applyBorder="1" applyAlignment="1">
      <alignment horizontal="justify" vertical="top" wrapText="1"/>
    </xf>
    <xf numFmtId="164" fontId="8" fillId="0" borderId="1" xfId="5" applyNumberFormat="1" applyFont="1" applyFill="1" applyBorder="1" applyAlignment="1">
      <alignment horizontal="center" vertical="center" wrapText="1"/>
    </xf>
    <xf numFmtId="0" fontId="5" fillId="0" borderId="0" xfId="0" applyFont="1"/>
    <xf numFmtId="0" fontId="8" fillId="0" borderId="1" xfId="0" applyFont="1" applyBorder="1" applyAlignment="1">
      <alignment horizontal="center" vertical="center"/>
    </xf>
    <xf numFmtId="0" fontId="8" fillId="0" borderId="1" xfId="4" applyFont="1" applyBorder="1" applyAlignment="1">
      <alignment horizontal="justify" vertical="top" wrapText="1"/>
    </xf>
    <xf numFmtId="164" fontId="6" fillId="0" borderId="1" xfId="5" applyNumberFormat="1" applyFont="1" applyFill="1" applyBorder="1" applyAlignment="1">
      <alignment horizontal="center" vertical="center" wrapText="1"/>
    </xf>
    <xf numFmtId="0" fontId="9" fillId="0" borderId="0" xfId="0" applyFont="1"/>
    <xf numFmtId="0" fontId="5" fillId="0" borderId="0" xfId="3" applyFont="1" applyAlignment="1">
      <alignment horizontal="center" vertical="top"/>
    </xf>
    <xf numFmtId="0" fontId="10" fillId="0" borderId="0" xfId="3" applyFont="1"/>
    <xf numFmtId="165" fontId="5" fillId="0" borderId="0" xfId="6" applyFont="1" applyFill="1" applyAlignment="1">
      <alignment vertical="center" wrapText="1"/>
    </xf>
    <xf numFmtId="0" fontId="6" fillId="0" borderId="0" xfId="0" applyFont="1" applyAlignment="1">
      <alignment horizontal="left" vertical="center" wrapText="1"/>
    </xf>
    <xf numFmtId="0" fontId="6" fillId="2" borderId="0" xfId="0" applyFont="1" applyFill="1" applyAlignment="1">
      <alignment vertical="center" wrapText="1"/>
    </xf>
    <xf numFmtId="0" fontId="11" fillId="2" borderId="0" xfId="0" applyFont="1" applyFill="1" applyAlignment="1">
      <alignment vertical="center" wrapText="1"/>
    </xf>
    <xf numFmtId="0" fontId="8" fillId="2" borderId="0" xfId="0" applyFont="1" applyFill="1" applyAlignment="1">
      <alignment vertical="center"/>
    </xf>
    <xf numFmtId="0" fontId="8" fillId="2" borderId="0" xfId="0" applyFont="1" applyFill="1" applyAlignment="1">
      <alignment horizontal="center" vertical="center" wrapText="1"/>
    </xf>
    <xf numFmtId="0" fontId="6" fillId="2" borderId="0" xfId="0" applyFont="1" applyFill="1" applyAlignment="1">
      <alignment vertical="center"/>
    </xf>
    <xf numFmtId="0" fontId="8" fillId="2" borderId="0" xfId="0" applyFont="1" applyFill="1" applyAlignment="1">
      <alignment horizontal="right" vertical="center"/>
    </xf>
    <xf numFmtId="0" fontId="6" fillId="2" borderId="0" xfId="0" applyFont="1" applyFill="1" applyAlignment="1">
      <alignment horizontal="right"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0" fillId="0" borderId="1" xfId="0" applyBorder="1"/>
    <xf numFmtId="0" fontId="17" fillId="0" borderId="0" xfId="7" applyFont="1"/>
    <xf numFmtId="0" fontId="18" fillId="0" borderId="1" xfId="8" applyNumberFormat="1" applyFont="1" applyFill="1" applyBorder="1" applyAlignment="1">
      <alignment vertical="center"/>
    </xf>
    <xf numFmtId="0" fontId="20" fillId="0" borderId="1" xfId="9" applyFont="1" applyBorder="1" applyAlignment="1">
      <alignment horizontal="center" vertical="center"/>
    </xf>
    <xf numFmtId="0" fontId="18" fillId="0" borderId="1" xfId="8" applyNumberFormat="1" applyFont="1" applyFill="1" applyBorder="1" applyAlignment="1">
      <alignment wrapText="1"/>
    </xf>
    <xf numFmtId="43" fontId="20" fillId="0" borderId="1" xfId="8" applyFont="1" applyFill="1" applyBorder="1" applyAlignment="1"/>
    <xf numFmtId="165" fontId="20" fillId="0" borderId="1" xfId="8" applyNumberFormat="1" applyFont="1" applyFill="1" applyBorder="1" applyAlignment="1">
      <alignment vertical="center"/>
    </xf>
    <xf numFmtId="43" fontId="20" fillId="0" borderId="1" xfId="8" applyFont="1" applyFill="1" applyBorder="1" applyAlignment="1">
      <alignment horizontal="right" vertical="center"/>
    </xf>
    <xf numFmtId="0" fontId="18" fillId="0" borderId="1" xfId="8" applyNumberFormat="1" applyFont="1" applyFill="1" applyBorder="1" applyAlignment="1">
      <alignment vertical="center" wrapText="1"/>
    </xf>
    <xf numFmtId="0" fontId="18" fillId="0" borderId="1" xfId="10" applyFont="1" applyBorder="1" applyAlignment="1">
      <alignment horizontal="left" vertical="center" wrapText="1"/>
    </xf>
    <xf numFmtId="0" fontId="21" fillId="0" borderId="1" xfId="10" applyFont="1" applyBorder="1" applyAlignment="1">
      <alignment horizontal="left" vertical="center" wrapText="1"/>
    </xf>
    <xf numFmtId="0" fontId="22" fillId="0" borderId="1" xfId="10" applyFont="1" applyBorder="1" applyAlignment="1">
      <alignment horizontal="center" wrapText="1"/>
    </xf>
    <xf numFmtId="0" fontId="23" fillId="3" borderId="1" xfId="11"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2" fillId="4" borderId="1" xfId="0" applyFont="1" applyFill="1" applyBorder="1" applyAlignment="1">
      <alignment wrapText="1"/>
    </xf>
    <xf numFmtId="0" fontId="0" fillId="0" borderId="1" xfId="0" applyBorder="1" applyAlignment="1">
      <alignment horizontal="center" vertical="center"/>
    </xf>
    <xf numFmtId="0" fontId="0" fillId="5" borderId="1" xfId="0" applyFill="1" applyBorder="1" applyAlignment="1">
      <alignment vertical="center" wrapText="1"/>
    </xf>
    <xf numFmtId="0" fontId="24" fillId="0" borderId="1" xfId="12" applyFont="1" applyBorder="1" applyAlignment="1">
      <alignment horizontal="left" vertical="center"/>
    </xf>
    <xf numFmtId="0" fontId="2" fillId="6" borderId="1" xfId="0" applyFont="1" applyFill="1" applyBorder="1"/>
    <xf numFmtId="0" fontId="0" fillId="0" borderId="1" xfId="0" applyBorder="1" applyAlignment="1">
      <alignment horizontal="center"/>
    </xf>
    <xf numFmtId="0" fontId="25" fillId="0" borderId="1" xfId="12" applyFont="1" applyBorder="1" applyAlignment="1">
      <alignment horizontal="center" vertical="center"/>
    </xf>
    <xf numFmtId="0" fontId="2" fillId="5" borderId="1" xfId="0" applyFont="1" applyFill="1" applyBorder="1"/>
    <xf numFmtId="0" fontId="0" fillId="5" borderId="1" xfId="0" applyFill="1" applyBorder="1" applyAlignment="1">
      <alignment horizontal="center"/>
    </xf>
    <xf numFmtId="0" fontId="0" fillId="5" borderId="1" xfId="0" applyFill="1" applyBorder="1"/>
    <xf numFmtId="0" fontId="0" fillId="0" borderId="1" xfId="0" applyBorder="1" applyAlignment="1">
      <alignment vertical="center"/>
    </xf>
    <xf numFmtId="0" fontId="0" fillId="2" borderId="1" xfId="0" applyFill="1" applyBorder="1"/>
    <xf numFmtId="0" fontId="26" fillId="0" borderId="0" xfId="0" applyFont="1"/>
    <xf numFmtId="0" fontId="2" fillId="0" borderId="0" xfId="0" applyFont="1"/>
    <xf numFmtId="0" fontId="27" fillId="5" borderId="11" xfId="0" applyFont="1" applyFill="1" applyBorder="1" applyAlignment="1">
      <alignment horizontal="center" vertical="center"/>
    </xf>
    <xf numFmtId="0" fontId="27" fillId="5" borderId="12" xfId="0" applyFont="1" applyFill="1" applyBorder="1" applyAlignment="1">
      <alignment horizontal="center" vertical="center"/>
    </xf>
    <xf numFmtId="0" fontId="0" fillId="0" borderId="9" xfId="0" applyBorder="1" applyAlignment="1">
      <alignment horizontal="center" vertical="center"/>
    </xf>
    <xf numFmtId="0" fontId="16" fillId="0" borderId="1" xfId="0" applyFont="1" applyBorder="1" applyAlignment="1">
      <alignment horizontal="center" vertical="center"/>
    </xf>
    <xf numFmtId="164" fontId="0" fillId="0" borderId="1" xfId="5" applyNumberFormat="1" applyFont="1" applyBorder="1" applyAlignment="1">
      <alignment horizontal="center"/>
    </xf>
    <xf numFmtId="164" fontId="0" fillId="0" borderId="1" xfId="5" applyNumberFormat="1" applyFont="1" applyBorder="1" applyAlignment="1">
      <alignment horizontal="center" vertical="center"/>
    </xf>
    <xf numFmtId="164" fontId="0" fillId="0" borderId="10" xfId="5" applyNumberFormat="1" applyFont="1" applyBorder="1" applyAlignment="1">
      <alignment horizontal="center"/>
    </xf>
    <xf numFmtId="9" fontId="0" fillId="0" borderId="0" xfId="2" applyFont="1" applyFill="1"/>
    <xf numFmtId="0" fontId="16" fillId="0" borderId="0" xfId="0" applyFont="1" applyFill="1" applyAlignment="1">
      <alignment horizontal="center"/>
    </xf>
    <xf numFmtId="0" fontId="0" fillId="0" borderId="0" xfId="0" applyFill="1" applyAlignment="1">
      <alignment horizontal="center"/>
    </xf>
    <xf numFmtId="0" fontId="16" fillId="0" borderId="1" xfId="0" applyFont="1" applyBorder="1" applyAlignment="1">
      <alignment horizontal="left" vertical="top" wrapText="1"/>
    </xf>
    <xf numFmtId="164" fontId="0" fillId="0" borderId="1" xfId="5" applyNumberFormat="1" applyFont="1" applyBorder="1" applyAlignment="1">
      <alignment horizontal="center" vertical="center" wrapText="1"/>
    </xf>
    <xf numFmtId="43" fontId="0" fillId="0" borderId="0" xfId="5" applyFont="1" applyFill="1"/>
    <xf numFmtId="0" fontId="0" fillId="0" borderId="0" xfId="0" applyFill="1"/>
    <xf numFmtId="0" fontId="0" fillId="0" borderId="9" xfId="0" applyBorder="1" applyAlignment="1">
      <alignment horizontal="center"/>
    </xf>
    <xf numFmtId="43" fontId="0" fillId="0" borderId="1" xfId="5" applyFont="1" applyBorder="1" applyAlignment="1">
      <alignment horizontal="center"/>
    </xf>
    <xf numFmtId="43" fontId="0" fillId="0" borderId="1" xfId="5" applyFont="1" applyBorder="1" applyAlignment="1">
      <alignment horizontal="center" vertical="center"/>
    </xf>
    <xf numFmtId="43" fontId="0" fillId="0" borderId="1" xfId="5" applyFont="1" applyBorder="1" applyAlignment="1">
      <alignment horizontal="center" vertical="center" wrapText="1"/>
    </xf>
    <xf numFmtId="43" fontId="0" fillId="0" borderId="10" xfId="5" applyFont="1" applyBorder="1" applyAlignment="1">
      <alignment horizontal="center"/>
    </xf>
    <xf numFmtId="0" fontId="2" fillId="8" borderId="9" xfId="0" applyFont="1" applyFill="1" applyBorder="1" applyAlignment="1">
      <alignment horizontal="center"/>
    </xf>
    <xf numFmtId="0" fontId="27" fillId="8" borderId="1" xfId="0" applyFont="1" applyFill="1" applyBorder="1" applyAlignment="1">
      <alignment horizontal="left" vertical="top" wrapText="1"/>
    </xf>
    <xf numFmtId="164" fontId="2" fillId="8" borderId="1" xfId="5" applyNumberFormat="1" applyFont="1" applyFill="1" applyBorder="1" applyAlignment="1">
      <alignment horizontal="center"/>
    </xf>
    <xf numFmtId="164" fontId="2" fillId="8" borderId="10" xfId="5" applyNumberFormat="1" applyFont="1" applyFill="1" applyBorder="1" applyAlignment="1">
      <alignment horizontal="center"/>
    </xf>
    <xf numFmtId="164" fontId="0" fillId="0" borderId="1" xfId="5" applyNumberFormat="1" applyFont="1" applyBorder="1"/>
    <xf numFmtId="164" fontId="0" fillId="0" borderId="10" xfId="5" applyNumberFormat="1" applyFont="1" applyBorder="1"/>
    <xf numFmtId="164" fontId="2" fillId="9" borderId="1" xfId="5" applyNumberFormat="1" applyFont="1" applyFill="1" applyBorder="1"/>
    <xf numFmtId="43" fontId="2" fillId="9" borderId="10" xfId="0" applyNumberFormat="1" applyFont="1" applyFill="1" applyBorder="1"/>
    <xf numFmtId="43" fontId="0" fillId="0" borderId="0" xfId="0" applyNumberFormat="1" applyFill="1"/>
    <xf numFmtId="43" fontId="0" fillId="0" borderId="10" xfId="5" applyFont="1" applyBorder="1"/>
    <xf numFmtId="164" fontId="2" fillId="9" borderId="1" xfId="5" applyNumberFormat="1" applyFont="1" applyFill="1" applyBorder="1" applyAlignment="1">
      <alignment vertical="center"/>
    </xf>
    <xf numFmtId="43" fontId="2" fillId="9" borderId="10" xfId="0" applyNumberFormat="1" applyFont="1" applyFill="1" applyBorder="1" applyAlignment="1">
      <alignment vertical="center"/>
    </xf>
    <xf numFmtId="43" fontId="0" fillId="0" borderId="0" xfId="5" applyFont="1" applyFill="1" applyAlignment="1">
      <alignment vertical="center"/>
    </xf>
    <xf numFmtId="43" fontId="0" fillId="0" borderId="0" xfId="0" applyNumberFormat="1" applyFill="1" applyAlignment="1">
      <alignment vertical="center"/>
    </xf>
    <xf numFmtId="0" fontId="0" fillId="0" borderId="0" xfId="0" applyFill="1" applyAlignment="1">
      <alignment vertical="center"/>
    </xf>
    <xf numFmtId="0" fontId="0" fillId="0" borderId="0" xfId="0" applyAlignment="1">
      <alignment vertical="center"/>
    </xf>
    <xf numFmtId="0" fontId="27" fillId="0" borderId="1" xfId="0" applyFont="1" applyBorder="1" applyAlignment="1">
      <alignment horizontal="left" vertical="top" wrapText="1"/>
    </xf>
    <xf numFmtId="164" fontId="2" fillId="9" borderId="17" xfId="5" applyNumberFormat="1" applyFont="1" applyFill="1" applyBorder="1" applyAlignment="1">
      <alignment vertical="center"/>
    </xf>
    <xf numFmtId="43" fontId="0" fillId="0" borderId="0" xfId="5" applyFont="1" applyFill="1" applyBorder="1"/>
    <xf numFmtId="43" fontId="0" fillId="0" borderId="0" xfId="0" applyNumberFormat="1" applyFill="1" applyBorder="1"/>
    <xf numFmtId="0" fontId="0" fillId="0" borderId="0" xfId="0" applyFill="1" applyBorder="1"/>
    <xf numFmtId="0" fontId="0" fillId="0" borderId="0" xfId="0" applyBorder="1"/>
    <xf numFmtId="0" fontId="27" fillId="5" borderId="9"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10" xfId="0" applyFont="1" applyFill="1" applyBorder="1" applyAlignment="1">
      <alignment horizontal="center" vertical="center"/>
    </xf>
    <xf numFmtId="0" fontId="16" fillId="0" borderId="1" xfId="0" applyFont="1" applyBorder="1" applyAlignment="1">
      <alignment horizontal="left" vertical="top"/>
    </xf>
    <xf numFmtId="164" fontId="2" fillId="9" borderId="17" xfId="5" applyNumberFormat="1" applyFont="1" applyFill="1" applyBorder="1"/>
    <xf numFmtId="0" fontId="28" fillId="0" borderId="1" xfId="0" applyFont="1" applyBorder="1"/>
    <xf numFmtId="0" fontId="2" fillId="0" borderId="1" xfId="0" applyFont="1" applyBorder="1"/>
    <xf numFmtId="164" fontId="2" fillId="0" borderId="1" xfId="0" applyNumberFormat="1" applyFont="1" applyBorder="1"/>
    <xf numFmtId="0" fontId="9" fillId="0" borderId="0" xfId="3" applyFont="1" applyAlignment="1">
      <alignment horizontal="center" vertical="center"/>
    </xf>
    <xf numFmtId="0" fontId="8" fillId="2" borderId="1" xfId="0" applyFont="1" applyFill="1" applyBorder="1" applyAlignment="1">
      <alignment horizontal="right" vertical="center"/>
    </xf>
    <xf numFmtId="0" fontId="6" fillId="2" borderId="1" xfId="0" applyFont="1" applyFill="1" applyBorder="1" applyAlignment="1">
      <alignment horizontal="right" vertical="center"/>
    </xf>
    <xf numFmtId="0" fontId="6" fillId="2" borderId="19" xfId="0" applyFont="1" applyFill="1" applyBorder="1" applyAlignment="1">
      <alignment vertical="center" wrapText="1"/>
    </xf>
    <xf numFmtId="0" fontId="6" fillId="0" borderId="5" xfId="0" applyFont="1" applyBorder="1" applyAlignment="1">
      <alignment horizontal="left" vertical="center" wrapText="1"/>
    </xf>
    <xf numFmtId="0" fontId="6" fillId="2" borderId="1" xfId="0" applyFont="1" applyFill="1" applyBorder="1" applyAlignment="1">
      <alignment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0" fontId="6" fillId="0" borderId="1" xfId="0" applyFont="1" applyBorder="1" applyAlignment="1">
      <alignment horizontal="center" vertical="center" wrapText="1"/>
    </xf>
    <xf numFmtId="166" fontId="8" fillId="0" borderId="1"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0" fontId="13" fillId="0" borderId="1" xfId="0" applyFont="1" applyBorder="1" applyAlignment="1">
      <alignment horizontal="left" vertical="center" wrapText="1"/>
    </xf>
    <xf numFmtId="165" fontId="6" fillId="0" borderId="1" xfId="1" applyFont="1" applyFill="1" applyBorder="1" applyAlignment="1">
      <alignment horizontal="center" vertical="center" wrapText="1"/>
    </xf>
    <xf numFmtId="165" fontId="6" fillId="0" borderId="1" xfId="1" applyFont="1" applyBorder="1" applyAlignment="1">
      <alignment horizontal="center" vertical="center"/>
    </xf>
    <xf numFmtId="165" fontId="6" fillId="0" borderId="1" xfId="1" applyFont="1" applyBorder="1" applyAlignment="1">
      <alignment horizontal="center" vertical="center" wrapText="1"/>
    </xf>
    <xf numFmtId="0" fontId="12" fillId="0" borderId="1" xfId="0" applyFont="1" applyBorder="1" applyAlignment="1">
      <alignment horizontal="left" vertical="center"/>
    </xf>
    <xf numFmtId="9" fontId="6" fillId="0" borderId="1" xfId="0" applyNumberFormat="1" applyFont="1" applyBorder="1" applyAlignment="1">
      <alignment horizontal="center" vertical="center"/>
    </xf>
    <xf numFmtId="9" fontId="8" fillId="0" borderId="1" xfId="2" applyFont="1" applyFill="1" applyBorder="1" applyAlignment="1">
      <alignment horizontal="right" vertical="center"/>
    </xf>
    <xf numFmtId="0" fontId="6" fillId="0" borderId="1" xfId="0" applyFont="1" applyBorder="1" applyAlignment="1">
      <alignment vertical="center"/>
    </xf>
    <xf numFmtId="0" fontId="6" fillId="0" borderId="0" xfId="0" applyFont="1" applyBorder="1" applyAlignment="1">
      <alignment horizontal="center" vertical="center" wrapText="1"/>
    </xf>
    <xf numFmtId="0" fontId="0" fillId="0" borderId="1" xfId="0" applyFill="1" applyBorder="1"/>
    <xf numFmtId="0" fontId="24" fillId="0" borderId="1" xfId="12" applyFont="1" applyFill="1" applyBorder="1" applyAlignment="1">
      <alignment horizontal="left" vertical="center"/>
    </xf>
    <xf numFmtId="0" fontId="2" fillId="0" borderId="1" xfId="0" applyFont="1" applyFill="1" applyBorder="1"/>
    <xf numFmtId="0" fontId="0" fillId="0" borderId="1" xfId="0" applyFill="1" applyBorder="1" applyAlignment="1">
      <alignment horizontal="center"/>
    </xf>
    <xf numFmtId="0" fontId="17" fillId="0" borderId="0" xfId="7" applyFont="1" applyFill="1"/>
    <xf numFmtId="0" fontId="29" fillId="14" borderId="1" xfId="0" applyFont="1" applyFill="1" applyBorder="1"/>
    <xf numFmtId="0" fontId="30" fillId="14" borderId="1" xfId="12" applyFont="1" applyFill="1" applyBorder="1" applyAlignment="1">
      <alignment horizontal="left" vertical="center"/>
    </xf>
    <xf numFmtId="0" fontId="31" fillId="14" borderId="1" xfId="0" applyFont="1" applyFill="1" applyBorder="1"/>
    <xf numFmtId="166" fontId="0" fillId="0" borderId="1" xfId="1" applyNumberFormat="1" applyFont="1" applyBorder="1"/>
    <xf numFmtId="166" fontId="0" fillId="5" borderId="1" xfId="1" applyNumberFormat="1" applyFont="1" applyFill="1" applyBorder="1"/>
    <xf numFmtId="166" fontId="0" fillId="0" borderId="1" xfId="1" applyNumberFormat="1" applyFont="1" applyFill="1" applyBorder="1"/>
    <xf numFmtId="166" fontId="29" fillId="14" borderId="1" xfId="1" applyNumberFormat="1" applyFont="1" applyFill="1" applyBorder="1"/>
    <xf numFmtId="166" fontId="2" fillId="5" borderId="1" xfId="1" applyNumberFormat="1" applyFont="1" applyFill="1" applyBorder="1"/>
    <xf numFmtId="165" fontId="0" fillId="0" borderId="1" xfId="1" applyNumberFormat="1" applyFont="1" applyBorder="1" applyAlignment="1">
      <alignment horizontal="center"/>
    </xf>
    <xf numFmtId="165" fontId="0" fillId="0" borderId="1" xfId="1" applyNumberFormat="1" applyFont="1" applyBorder="1"/>
    <xf numFmtId="165" fontId="0" fillId="5" borderId="1" xfId="1" applyNumberFormat="1" applyFont="1" applyFill="1" applyBorder="1" applyAlignment="1">
      <alignment horizontal="center"/>
    </xf>
    <xf numFmtId="165" fontId="0" fillId="5" borderId="1" xfId="1" applyNumberFormat="1" applyFont="1" applyFill="1" applyBorder="1"/>
    <xf numFmtId="165" fontId="5" fillId="5" borderId="1" xfId="1" applyNumberFormat="1" applyFont="1" applyFill="1" applyBorder="1" applyAlignment="1">
      <alignment wrapText="1"/>
    </xf>
    <xf numFmtId="165" fontId="0" fillId="0" borderId="1" xfId="1" applyNumberFormat="1" applyFont="1" applyBorder="1" applyAlignment="1">
      <alignment horizontal="center" vertical="center"/>
    </xf>
    <xf numFmtId="165" fontId="0" fillId="0" borderId="1" xfId="1" applyNumberFormat="1" applyFont="1" applyBorder="1" applyAlignment="1">
      <alignment vertical="center"/>
    </xf>
    <xf numFmtId="165" fontId="0" fillId="0" borderId="1" xfId="1" applyNumberFormat="1" applyFont="1" applyFill="1" applyBorder="1" applyAlignment="1">
      <alignment horizontal="center"/>
    </xf>
    <xf numFmtId="165" fontId="5" fillId="0" borderId="1" xfId="1" applyNumberFormat="1" applyFont="1" applyFill="1" applyBorder="1" applyAlignment="1">
      <alignment wrapText="1"/>
    </xf>
    <xf numFmtId="165" fontId="29" fillId="14" borderId="1" xfId="1" applyNumberFormat="1" applyFont="1" applyFill="1" applyBorder="1"/>
    <xf numFmtId="166" fontId="2" fillId="3" borderId="1" xfId="1" applyNumberFormat="1" applyFont="1" applyFill="1" applyBorder="1" applyAlignment="1">
      <alignment horizontal="center" vertical="center"/>
    </xf>
    <xf numFmtId="166" fontId="17" fillId="0" borderId="0" xfId="1" applyNumberFormat="1" applyFont="1"/>
    <xf numFmtId="165" fontId="31" fillId="14" borderId="1" xfId="1" applyNumberFormat="1" applyFont="1" applyFill="1" applyBorder="1"/>
    <xf numFmtId="0" fontId="0" fillId="0" borderId="22" xfId="0" applyBorder="1" applyAlignment="1">
      <alignment horizontal="center" vertical="center"/>
    </xf>
    <xf numFmtId="164" fontId="0" fillId="0" borderId="23" xfId="5" applyNumberFormat="1" applyFont="1" applyBorder="1" applyAlignment="1">
      <alignment horizontal="center"/>
    </xf>
    <xf numFmtId="164" fontId="0" fillId="0" borderId="23" xfId="5" applyNumberFormat="1" applyFont="1" applyBorder="1" applyAlignment="1">
      <alignment horizontal="center" vertical="center"/>
    </xf>
    <xf numFmtId="164" fontId="0" fillId="0" borderId="24" xfId="5" applyNumberFormat="1" applyFont="1" applyBorder="1" applyAlignment="1">
      <alignment horizontal="center"/>
    </xf>
    <xf numFmtId="0" fontId="27" fillId="7" borderId="16" xfId="0" applyFont="1" applyFill="1" applyBorder="1" applyAlignment="1">
      <alignment horizontal="center" vertical="center"/>
    </xf>
    <xf numFmtId="0" fontId="27" fillId="7" borderId="17" xfId="0" applyFont="1" applyFill="1" applyBorder="1" applyAlignment="1">
      <alignment horizontal="center" vertical="center"/>
    </xf>
    <xf numFmtId="0" fontId="27" fillId="7" borderId="18" xfId="0" applyFont="1" applyFill="1" applyBorder="1" applyAlignment="1">
      <alignment horizontal="center" vertical="center"/>
    </xf>
    <xf numFmtId="0" fontId="16" fillId="0" borderId="23" xfId="0" applyFont="1" applyBorder="1" applyAlignment="1">
      <alignment horizontal="left" vertical="top"/>
    </xf>
    <xf numFmtId="0" fontId="0" fillId="0" borderId="1" xfId="0" applyBorder="1" applyAlignment="1">
      <alignment horizontal="center"/>
    </xf>
    <xf numFmtId="0" fontId="0" fillId="0" borderId="14" xfId="0" applyBorder="1" applyAlignment="1">
      <alignment horizont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4" fillId="5" borderId="1" xfId="0" applyFont="1" applyFill="1" applyBorder="1" applyAlignment="1">
      <alignment horizontal="left" vertical="center" wrapText="1"/>
    </xf>
    <xf numFmtId="165" fontId="6" fillId="5" borderId="1" xfId="1" applyFont="1" applyFill="1" applyBorder="1" applyAlignment="1">
      <alignment horizontal="center" vertical="center" wrapText="1"/>
    </xf>
    <xf numFmtId="0" fontId="6" fillId="5" borderId="1" xfId="0" applyFont="1" applyFill="1" applyBorder="1" applyAlignment="1">
      <alignment horizontal="center" vertical="center" wrapText="1"/>
    </xf>
    <xf numFmtId="166" fontId="8" fillId="5" borderId="1" xfId="1" applyNumberFormat="1" applyFont="1" applyFill="1" applyBorder="1" applyAlignment="1">
      <alignment horizontal="right" vertical="center"/>
    </xf>
    <xf numFmtId="0" fontId="8" fillId="5" borderId="1" xfId="0" applyFont="1" applyFill="1" applyBorder="1" applyAlignment="1">
      <alignment horizontal="right" vertical="center"/>
    </xf>
    <xf numFmtId="43" fontId="8" fillId="5" borderId="1" xfId="0" applyNumberFormat="1" applyFont="1" applyFill="1" applyBorder="1" applyAlignment="1">
      <alignment horizontal="right" vertical="center"/>
    </xf>
    <xf numFmtId="0" fontId="0" fillId="0" borderId="1" xfId="0" applyBorder="1" applyAlignment="1">
      <alignment wrapText="1"/>
    </xf>
    <xf numFmtId="0" fontId="2" fillId="5" borderId="1" xfId="0" applyFont="1" applyFill="1" applyBorder="1" applyAlignment="1">
      <alignment horizontal="center"/>
    </xf>
    <xf numFmtId="0" fontId="2" fillId="0" borderId="1" xfId="0" applyFont="1" applyBorder="1" applyAlignment="1">
      <alignment horizontal="center"/>
    </xf>
    <xf numFmtId="0" fontId="0" fillId="0" borderId="4" xfId="0" applyBorder="1" applyAlignment="1">
      <alignment horizontal="center" vertical="center"/>
    </xf>
    <xf numFmtId="0" fontId="17" fillId="0" borderId="0" xfId="7" applyFont="1" applyAlignment="1">
      <alignment horizontal="center" vertical="center"/>
    </xf>
    <xf numFmtId="0" fontId="0" fillId="15" borderId="0" xfId="0" applyFill="1"/>
    <xf numFmtId="0" fontId="0" fillId="15" borderId="1" xfId="0" applyFill="1" applyBorder="1"/>
    <xf numFmtId="0" fontId="18" fillId="15" borderId="1" xfId="8" applyNumberFormat="1" applyFont="1" applyFill="1" applyBorder="1" applyAlignment="1">
      <alignment vertical="center"/>
    </xf>
    <xf numFmtId="0" fontId="20" fillId="15" borderId="1" xfId="9" applyFont="1" applyFill="1" applyBorder="1" applyAlignment="1">
      <alignment horizontal="center" vertical="center"/>
    </xf>
    <xf numFmtId="0" fontId="18" fillId="15" borderId="1" xfId="8" applyNumberFormat="1" applyFont="1" applyFill="1" applyBorder="1" applyAlignment="1">
      <alignment wrapText="1"/>
    </xf>
    <xf numFmtId="43" fontId="20" fillId="15" borderId="1" xfId="8" applyFont="1" applyFill="1" applyBorder="1" applyAlignment="1">
      <alignment horizontal="right" vertical="center"/>
    </xf>
    <xf numFmtId="0" fontId="18" fillId="15" borderId="1" xfId="8" applyNumberFormat="1" applyFont="1" applyFill="1" applyBorder="1" applyAlignment="1">
      <alignment vertical="center" wrapText="1"/>
    </xf>
    <xf numFmtId="43" fontId="20" fillId="15" borderId="1" xfId="8" applyFont="1" applyFill="1" applyBorder="1" applyAlignment="1"/>
    <xf numFmtId="0" fontId="18" fillId="15" borderId="1" xfId="10" applyFont="1" applyFill="1" applyBorder="1" applyAlignment="1">
      <alignment horizontal="left" vertical="center" wrapText="1"/>
    </xf>
    <xf numFmtId="0" fontId="21" fillId="15" borderId="1" xfId="10" applyFont="1" applyFill="1" applyBorder="1" applyAlignment="1">
      <alignment horizontal="left" vertical="center" wrapText="1"/>
    </xf>
    <xf numFmtId="0" fontId="22" fillId="15" borderId="1" xfId="10" applyFont="1" applyFill="1" applyBorder="1" applyAlignment="1">
      <alignment horizontal="center" wrapText="1"/>
    </xf>
    <xf numFmtId="0" fontId="23" fillId="3" borderId="0" xfId="11" applyFont="1" applyFill="1" applyAlignment="1">
      <alignment horizontal="center" vertical="center" wrapText="1"/>
    </xf>
    <xf numFmtId="0" fontId="0" fillId="0" borderId="0" xfId="0" applyAlignment="1">
      <alignment wrapText="1"/>
    </xf>
    <xf numFmtId="0" fontId="0" fillId="0" borderId="3" xfId="0" applyBorder="1"/>
    <xf numFmtId="0" fontId="0" fillId="0" borderId="14" xfId="0" applyBorder="1"/>
    <xf numFmtId="0" fontId="0" fillId="0" borderId="3" xfId="0" applyBorder="1" applyAlignment="1">
      <alignment horizontal="center"/>
    </xf>
    <xf numFmtId="0" fontId="13" fillId="5" borderId="1" xfId="0" applyFont="1" applyFill="1" applyBorder="1" applyAlignment="1">
      <alignment horizontal="center" vertical="center"/>
    </xf>
    <xf numFmtId="165" fontId="6" fillId="5" borderId="1" xfId="1" applyFont="1" applyFill="1" applyBorder="1" applyAlignment="1">
      <alignment horizontal="center" vertical="center"/>
    </xf>
    <xf numFmtId="0" fontId="11" fillId="2" borderId="0" xfId="0" applyFont="1" applyFill="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166" fontId="6" fillId="0" borderId="1" xfId="1" applyNumberFormat="1" applyFont="1" applyFill="1" applyBorder="1" applyAlignment="1">
      <alignment horizontal="center" vertical="center"/>
    </xf>
    <xf numFmtId="0" fontId="8" fillId="5" borderId="1" xfId="0" applyFont="1" applyFill="1" applyBorder="1" applyAlignment="1">
      <alignment horizontal="center" vertical="center"/>
    </xf>
    <xf numFmtId="43" fontId="8" fillId="5" borderId="1" xfId="0" applyNumberFormat="1" applyFont="1" applyFill="1" applyBorder="1" applyAlignment="1">
      <alignment horizontal="center" vertical="center"/>
    </xf>
    <xf numFmtId="166" fontId="8" fillId="0" borderId="1" xfId="1" applyNumberFormat="1" applyFont="1" applyFill="1" applyBorder="1" applyAlignment="1">
      <alignment horizontal="center" vertical="center"/>
    </xf>
    <xf numFmtId="0" fontId="13" fillId="10" borderId="1" xfId="0" applyFont="1" applyFill="1" applyBorder="1" applyAlignment="1">
      <alignment horizontal="left" vertical="center" wrapText="1"/>
    </xf>
    <xf numFmtId="166" fontId="8" fillId="5" borderId="1" xfId="0" applyNumberFormat="1" applyFont="1" applyFill="1" applyBorder="1" applyAlignment="1">
      <alignment horizontal="center" vertical="center"/>
    </xf>
    <xf numFmtId="0" fontId="32" fillId="15" borderId="1" xfId="8" applyNumberFormat="1" applyFont="1" applyFill="1" applyBorder="1" applyAlignment="1">
      <alignment horizontal="left" vertical="center" wrapText="1"/>
    </xf>
    <xf numFmtId="0" fontId="32" fillId="15" borderId="1" xfId="8" applyNumberFormat="1" applyFont="1" applyFill="1" applyBorder="1" applyAlignment="1">
      <alignment vertical="center"/>
    </xf>
    <xf numFmtId="0" fontId="33" fillId="15" borderId="1" xfId="9" applyFont="1" applyFill="1" applyBorder="1" applyAlignment="1">
      <alignment horizontal="center" vertical="center"/>
    </xf>
    <xf numFmtId="0" fontId="32" fillId="15" borderId="1" xfId="8" applyNumberFormat="1" applyFont="1" applyFill="1" applyBorder="1" applyAlignment="1">
      <alignment wrapText="1"/>
    </xf>
    <xf numFmtId="0" fontId="33" fillId="15" borderId="1" xfId="0" applyFont="1" applyFill="1" applyBorder="1"/>
    <xf numFmtId="43" fontId="33" fillId="15" borderId="1" xfId="8" applyFont="1" applyFill="1" applyBorder="1" applyAlignment="1">
      <alignment horizontal="right" vertical="center"/>
    </xf>
    <xf numFmtId="0" fontId="32" fillId="15" borderId="1" xfId="8" applyNumberFormat="1" applyFont="1" applyFill="1" applyBorder="1" applyAlignment="1">
      <alignment vertical="center" wrapText="1"/>
    </xf>
    <xf numFmtId="43" fontId="33" fillId="15" borderId="1" xfId="8" applyFont="1" applyFill="1" applyBorder="1" applyAlignment="1"/>
    <xf numFmtId="0" fontId="34" fillId="3" borderId="1" xfId="11" applyFont="1" applyFill="1" applyBorder="1" applyAlignment="1">
      <alignment horizontal="center" vertical="center" wrapText="1"/>
    </xf>
    <xf numFmtId="0" fontId="32" fillId="3" borderId="1" xfId="0" applyFont="1" applyFill="1" applyBorder="1" applyAlignment="1">
      <alignment vertical="center"/>
    </xf>
    <xf numFmtId="0" fontId="32" fillId="3"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center"/>
    </xf>
    <xf numFmtId="0" fontId="20" fillId="0" borderId="0" xfId="0" applyFont="1" applyAlignment="1">
      <alignment vertical="center" wrapText="1"/>
    </xf>
    <xf numFmtId="0" fontId="18" fillId="5" borderId="1" xfId="0" applyFont="1" applyFill="1" applyBorder="1" applyAlignment="1">
      <alignment horizontal="center" vertical="center"/>
    </xf>
    <xf numFmtId="0" fontId="20" fillId="0" borderId="1" xfId="0" applyFont="1" applyBorder="1"/>
    <xf numFmtId="0" fontId="17" fillId="0" borderId="0" xfId="7" applyFont="1" applyAlignment="1">
      <alignment horizontal="center"/>
    </xf>
    <xf numFmtId="0" fontId="35" fillId="15" borderId="1" xfId="0" applyFont="1" applyFill="1" applyBorder="1" applyAlignment="1">
      <alignment horizontal="center"/>
    </xf>
    <xf numFmtId="0" fontId="33" fillId="15" borderId="1" xfId="0" applyFont="1" applyFill="1" applyBorder="1" applyAlignment="1">
      <alignment horizontal="center"/>
    </xf>
    <xf numFmtId="0" fontId="20" fillId="0" borderId="0" xfId="0" applyFont="1" applyAlignment="1">
      <alignment wrapText="1"/>
    </xf>
    <xf numFmtId="0" fontId="20" fillId="0" borderId="1" xfId="0" applyFont="1" applyBorder="1" applyAlignment="1">
      <alignment horizontal="center"/>
    </xf>
    <xf numFmtId="0" fontId="20" fillId="0" borderId="0" xfId="0" applyFont="1"/>
    <xf numFmtId="0" fontId="18" fillId="5" borderId="1" xfId="0" applyFont="1" applyFill="1" applyBorder="1" applyAlignment="1">
      <alignment horizontal="center"/>
    </xf>
    <xf numFmtId="0" fontId="20" fillId="0" borderId="1" xfId="0" applyFont="1" applyBorder="1" applyAlignment="1">
      <alignment horizontal="center" vertical="center" wrapText="1"/>
    </xf>
    <xf numFmtId="0" fontId="20" fillId="0" borderId="1" xfId="0" applyFont="1" applyBorder="1" applyAlignment="1">
      <alignment wrapText="1"/>
    </xf>
    <xf numFmtId="0" fontId="18" fillId="5" borderId="1" xfId="0" applyFont="1" applyFill="1" applyBorder="1"/>
    <xf numFmtId="0" fontId="0" fillId="0" borderId="1" xfId="0" applyBorder="1" applyAlignment="1">
      <alignment horizontal="center" vertical="center" wrapText="1"/>
    </xf>
    <xf numFmtId="0" fontId="18" fillId="16" borderId="1" xfId="0" applyFont="1" applyFill="1" applyBorder="1"/>
    <xf numFmtId="0" fontId="18" fillId="0" borderId="1" xfId="0" applyFont="1" applyBorder="1" applyAlignment="1">
      <alignment horizontal="center" vertical="center"/>
    </xf>
    <xf numFmtId="0" fontId="34" fillId="3" borderId="2" xfId="11" applyFont="1" applyFill="1" applyBorder="1" applyAlignment="1">
      <alignment horizontal="center" vertical="center" wrapText="1"/>
    </xf>
    <xf numFmtId="0" fontId="32" fillId="3" borderId="2" xfId="0" applyFont="1" applyFill="1" applyBorder="1" applyAlignment="1">
      <alignment vertical="center"/>
    </xf>
    <xf numFmtId="0" fontId="32" fillId="3" borderId="2" xfId="0" applyFont="1" applyFill="1" applyBorder="1" applyAlignment="1">
      <alignment horizontal="center" vertical="center"/>
    </xf>
    <xf numFmtId="0" fontId="18" fillId="14" borderId="1" xfId="0" applyFont="1" applyFill="1" applyBorder="1"/>
    <xf numFmtId="167" fontId="20" fillId="0" borderId="1" xfId="0" applyNumberFormat="1" applyFont="1" applyBorder="1" applyAlignment="1">
      <alignment horizontal="center"/>
    </xf>
    <xf numFmtId="0" fontId="18" fillId="0" borderId="1" xfId="0" applyFont="1" applyBorder="1"/>
    <xf numFmtId="0" fontId="20" fillId="5" borderId="1" xfId="0" applyFont="1" applyFill="1" applyBorder="1" applyAlignment="1">
      <alignment horizontal="center"/>
    </xf>
    <xf numFmtId="0" fontId="6" fillId="5" borderId="1" xfId="0" applyFont="1" applyFill="1" applyBorder="1" applyAlignment="1">
      <alignment horizontal="right" vertical="center"/>
    </xf>
    <xf numFmtId="0" fontId="6" fillId="5" borderId="1" xfId="0" applyFont="1" applyFill="1" applyBorder="1" applyAlignment="1">
      <alignment horizontal="center" vertical="center"/>
    </xf>
    <xf numFmtId="166" fontId="6" fillId="5" borderId="1" xfId="0" applyNumberFormat="1" applyFont="1" applyFill="1" applyBorder="1" applyAlignment="1">
      <alignment horizontal="center" vertical="center"/>
    </xf>
    <xf numFmtId="43" fontId="6" fillId="5" borderId="1" xfId="0" applyNumberFormat="1" applyFont="1" applyFill="1" applyBorder="1" applyAlignment="1">
      <alignment horizontal="center" vertical="center"/>
    </xf>
    <xf numFmtId="166" fontId="6" fillId="5" borderId="1" xfId="1" applyNumberFormat="1" applyFont="1" applyFill="1" applyBorder="1" applyAlignment="1">
      <alignment horizontal="center" vertical="center"/>
    </xf>
    <xf numFmtId="0" fontId="13" fillId="17" borderId="1" xfId="0" applyFont="1" applyFill="1" applyBorder="1" applyAlignment="1">
      <alignment horizontal="center" vertical="center"/>
    </xf>
    <xf numFmtId="0" fontId="13" fillId="17" borderId="1" xfId="0" applyFont="1" applyFill="1" applyBorder="1" applyAlignment="1">
      <alignment horizontal="left" vertical="center" wrapText="1"/>
    </xf>
    <xf numFmtId="0" fontId="6" fillId="17" borderId="1" xfId="0" applyFont="1" applyFill="1" applyBorder="1" applyAlignment="1">
      <alignment horizontal="center" vertical="center"/>
    </xf>
    <xf numFmtId="0" fontId="6" fillId="17" borderId="1" xfId="0" applyFont="1" applyFill="1" applyBorder="1" applyAlignment="1">
      <alignment horizontal="center" vertical="center" wrapText="1"/>
    </xf>
    <xf numFmtId="166" fontId="8" fillId="17" borderId="1" xfId="1" applyNumberFormat="1" applyFont="1" applyFill="1" applyBorder="1" applyAlignment="1">
      <alignment horizontal="right" vertical="center"/>
    </xf>
    <xf numFmtId="166" fontId="6" fillId="17" borderId="1" xfId="1" applyNumberFormat="1" applyFont="1" applyFill="1" applyBorder="1" applyAlignment="1">
      <alignment horizontal="center" vertical="center"/>
    </xf>
    <xf numFmtId="0" fontId="8" fillId="17" borderId="1" xfId="0" applyFont="1" applyFill="1" applyBorder="1" applyAlignment="1">
      <alignment horizontal="right" vertical="center"/>
    </xf>
    <xf numFmtId="0" fontId="8" fillId="17" borderId="1" xfId="0" applyFont="1" applyFill="1" applyBorder="1" applyAlignment="1">
      <alignment horizontal="center" vertical="center"/>
    </xf>
    <xf numFmtId="166" fontId="8" fillId="17" borderId="1" xfId="0" applyNumberFormat="1" applyFont="1" applyFill="1" applyBorder="1" applyAlignment="1">
      <alignment horizontal="center" vertical="center"/>
    </xf>
    <xf numFmtId="166" fontId="6" fillId="17" borderId="1" xfId="1" applyNumberFormat="1" applyFont="1" applyFill="1" applyBorder="1" applyAlignment="1">
      <alignment horizontal="right" vertical="center"/>
    </xf>
    <xf numFmtId="0" fontId="32" fillId="15" borderId="1" xfId="0" applyFont="1" applyFill="1" applyBorder="1" applyAlignment="1">
      <alignment horizontal="right"/>
    </xf>
    <xf numFmtId="0" fontId="18" fillId="15" borderId="1" xfId="0" applyFont="1" applyFill="1" applyBorder="1" applyAlignment="1">
      <alignment horizontal="center"/>
    </xf>
    <xf numFmtId="0" fontId="0" fillId="15" borderId="1" xfId="0" applyFill="1" applyBorder="1" applyAlignment="1">
      <alignment horizontal="center" vertical="center"/>
    </xf>
    <xf numFmtId="0" fontId="0" fillId="18" borderId="1" xfId="0" applyFill="1" applyBorder="1"/>
    <xf numFmtId="0" fontId="32" fillId="15" borderId="1" xfId="13" applyNumberFormat="1" applyFont="1" applyFill="1" applyBorder="1" applyAlignment="1">
      <alignment horizontal="left" vertical="center" wrapText="1"/>
    </xf>
    <xf numFmtId="0" fontId="32" fillId="15" borderId="1" xfId="13" applyNumberFormat="1" applyFont="1" applyFill="1" applyBorder="1" applyAlignment="1">
      <alignment vertical="center"/>
    </xf>
    <xf numFmtId="0" fontId="32" fillId="15" borderId="1" xfId="13" applyNumberFormat="1" applyFont="1" applyFill="1" applyBorder="1" applyAlignment="1">
      <alignment wrapText="1"/>
    </xf>
    <xf numFmtId="43" fontId="33" fillId="15" borderId="1" xfId="13" applyFont="1" applyFill="1" applyBorder="1" applyAlignment="1">
      <alignment horizontal="right" vertical="center"/>
    </xf>
    <xf numFmtId="0" fontId="32" fillId="15" borderId="1" xfId="13" applyNumberFormat="1" applyFont="1" applyFill="1" applyBorder="1" applyAlignment="1">
      <alignment vertical="center" wrapText="1"/>
    </xf>
    <xf numFmtId="0" fontId="32" fillId="15" borderId="1" xfId="1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10" borderId="1" xfId="0" applyFill="1" applyBorder="1" applyAlignment="1">
      <alignment horizontal="center" vertical="center"/>
    </xf>
    <xf numFmtId="0" fontId="0" fillId="16" borderId="1" xfId="0" applyFill="1" applyBorder="1" applyAlignment="1">
      <alignment horizontal="center" vertical="center"/>
    </xf>
    <xf numFmtId="0" fontId="0" fillId="0" borderId="1" xfId="0" applyBorder="1" applyAlignment="1">
      <alignment horizontal="left" vertical="center" wrapText="1"/>
    </xf>
    <xf numFmtId="0" fontId="0" fillId="19" borderId="1" xfId="0" applyFill="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vertical="top" wrapText="1"/>
    </xf>
    <xf numFmtId="0" fontId="0" fillId="5" borderId="1" xfId="0" applyFill="1" applyBorder="1" applyAlignment="1">
      <alignment horizontal="center" vertical="center"/>
    </xf>
    <xf numFmtId="0" fontId="0" fillId="2" borderId="1" xfId="0" applyFill="1" applyBorder="1" applyAlignment="1">
      <alignment wrapText="1"/>
    </xf>
    <xf numFmtId="0" fontId="0" fillId="20" borderId="1" xfId="0" applyFill="1" applyBorder="1" applyAlignment="1">
      <alignment horizontal="center" vertical="center"/>
    </xf>
    <xf numFmtId="0" fontId="0" fillId="17" borderId="1" xfId="0" applyFill="1" applyBorder="1"/>
    <xf numFmtId="0" fontId="18" fillId="2" borderId="1" xfId="0" applyFont="1" applyFill="1" applyBorder="1" applyAlignment="1">
      <alignment horizontal="center" vertical="center"/>
    </xf>
    <xf numFmtId="43" fontId="8" fillId="17"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36" fillId="0" borderId="1" xfId="0" applyFont="1" applyBorder="1" applyAlignment="1">
      <alignment horizontal="left" vertical="center" wrapText="1"/>
    </xf>
    <xf numFmtId="0" fontId="37" fillId="0" borderId="1" xfId="0" applyFont="1" applyBorder="1" applyAlignment="1">
      <alignment horizontal="center" vertical="center" wrapText="1"/>
    </xf>
    <xf numFmtId="166" fontId="37" fillId="0" borderId="1" xfId="1" applyNumberFormat="1" applyFont="1" applyFill="1" applyBorder="1" applyAlignment="1">
      <alignment horizontal="right" vertical="center"/>
    </xf>
    <xf numFmtId="0" fontId="37" fillId="2" borderId="1" xfId="0" applyFont="1" applyFill="1" applyBorder="1" applyAlignment="1">
      <alignment horizontal="right" vertical="center"/>
    </xf>
    <xf numFmtId="165" fontId="37" fillId="0" borderId="1" xfId="1" applyFont="1" applyFill="1" applyBorder="1" applyAlignment="1">
      <alignment horizontal="center" vertical="center" wrapText="1"/>
    </xf>
    <xf numFmtId="166" fontId="37" fillId="0" borderId="1" xfId="1" applyNumberFormat="1" applyFont="1" applyFill="1" applyBorder="1" applyAlignment="1">
      <alignment horizontal="center" vertical="center"/>
    </xf>
    <xf numFmtId="0" fontId="14" fillId="0" borderId="1" xfId="0" applyFont="1" applyBorder="1" applyAlignment="1">
      <alignment horizontal="center" vertical="center"/>
    </xf>
    <xf numFmtId="0" fontId="36"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8" fillId="22" borderId="27" xfId="0" applyFont="1" applyFill="1" applyBorder="1" applyAlignment="1">
      <alignment horizontal="center" vertical="center" wrapText="1"/>
    </xf>
    <xf numFmtId="0" fontId="38" fillId="0" borderId="27" xfId="0" applyFont="1" applyBorder="1" applyAlignment="1">
      <alignment horizontal="center" vertical="top" wrapText="1"/>
    </xf>
    <xf numFmtId="0" fontId="0" fillId="0" borderId="27" xfId="0" applyBorder="1" applyAlignment="1">
      <alignment horizontal="left" wrapText="1"/>
    </xf>
    <xf numFmtId="0" fontId="39" fillId="0" borderId="27" xfId="0" applyFont="1" applyBorder="1" applyAlignment="1">
      <alignment horizontal="right" vertical="top" wrapText="1"/>
    </xf>
    <xf numFmtId="0" fontId="39" fillId="0" borderId="27" xfId="0" applyFont="1" applyBorder="1" applyAlignment="1">
      <alignment horizontal="center" vertical="top" wrapText="1"/>
    </xf>
    <xf numFmtId="0" fontId="38" fillId="0" borderId="27" xfId="0" applyFont="1" applyBorder="1" applyAlignment="1">
      <alignment horizontal="left" vertical="top" wrapText="1"/>
    </xf>
    <xf numFmtId="0" fontId="0" fillId="0" borderId="27" xfId="0" applyBorder="1" applyAlignment="1">
      <alignment horizontal="center" wrapText="1"/>
    </xf>
    <xf numFmtId="1" fontId="40" fillId="0" borderId="27" xfId="0" applyNumberFormat="1" applyFont="1" applyBorder="1" applyAlignment="1">
      <alignment horizontal="center" vertical="center" shrinkToFit="1"/>
    </xf>
    <xf numFmtId="0" fontId="38" fillId="0" borderId="27" xfId="0" applyFont="1" applyBorder="1" applyAlignment="1">
      <alignment horizontal="center" vertical="center" wrapText="1"/>
    </xf>
    <xf numFmtId="0" fontId="39" fillId="0" borderId="27" xfId="0" applyFont="1" applyBorder="1" applyAlignment="1">
      <alignment horizontal="left" vertical="top" wrapText="1"/>
    </xf>
    <xf numFmtId="0" fontId="39" fillId="0" borderId="27" xfId="0" applyFont="1" applyBorder="1" applyAlignment="1">
      <alignment horizontal="left" vertical="center" wrapText="1"/>
    </xf>
    <xf numFmtId="2" fontId="40" fillId="0" borderId="27" xfId="0" applyNumberFormat="1" applyFont="1" applyBorder="1" applyAlignment="1">
      <alignment horizontal="right" vertical="center" shrinkToFit="1"/>
    </xf>
    <xf numFmtId="2" fontId="40" fillId="0" borderId="27" xfId="0" applyNumberFormat="1" applyFont="1" applyBorder="1" applyAlignment="1">
      <alignment horizontal="center" vertical="center" shrinkToFit="1"/>
    </xf>
    <xf numFmtId="0" fontId="0" fillId="0" borderId="27" xfId="0" applyBorder="1"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2" fontId="37" fillId="2" borderId="1" xfId="0" applyNumberFormat="1" applyFont="1" applyFill="1" applyBorder="1" applyAlignment="1">
      <alignment horizontal="center" vertical="center"/>
    </xf>
    <xf numFmtId="0" fontId="36" fillId="0" borderId="12" xfId="0" applyFont="1" applyFill="1" applyBorder="1" applyAlignment="1">
      <alignment horizontal="center" vertical="center" wrapText="1"/>
    </xf>
    <xf numFmtId="165" fontId="37" fillId="0" borderId="12" xfId="1" applyFont="1" applyFill="1" applyBorder="1" applyAlignment="1">
      <alignment horizontal="center" vertical="center" wrapText="1"/>
    </xf>
    <xf numFmtId="0" fontId="37" fillId="0" borderId="12" xfId="0" applyFont="1" applyFill="1" applyBorder="1" applyAlignment="1">
      <alignment horizontal="center" vertical="center" wrapText="1"/>
    </xf>
    <xf numFmtId="166" fontId="37" fillId="0" borderId="12" xfId="1" applyNumberFormat="1" applyFont="1" applyFill="1" applyBorder="1" applyAlignment="1">
      <alignment horizontal="right" vertical="center"/>
    </xf>
    <xf numFmtId="166" fontId="37" fillId="0" borderId="12" xfId="1" applyNumberFormat="1" applyFont="1" applyFill="1" applyBorder="1" applyAlignment="1">
      <alignment horizontal="center" vertical="center"/>
    </xf>
    <xf numFmtId="2" fontId="0" fillId="0" borderId="1" xfId="0" applyNumberFormat="1" applyBorder="1" applyAlignment="1">
      <alignment horizontal="center" vertical="center"/>
    </xf>
    <xf numFmtId="43" fontId="37" fillId="2" borderId="1" xfId="0" applyNumberFormat="1" applyFont="1" applyFill="1" applyBorder="1" applyAlignment="1">
      <alignment horizontal="center" vertical="center"/>
    </xf>
    <xf numFmtId="43" fontId="0" fillId="0" borderId="0" xfId="0" applyNumberFormat="1"/>
    <xf numFmtId="164" fontId="0" fillId="10" borderId="1" xfId="5" applyNumberFormat="1" applyFont="1" applyFill="1" applyBorder="1" applyAlignment="1">
      <alignment horizontal="center" vertical="center"/>
    </xf>
    <xf numFmtId="164" fontId="0" fillId="10" borderId="1" xfId="5" applyNumberFormat="1" applyFont="1" applyFill="1" applyBorder="1" applyAlignment="1">
      <alignment horizontal="center"/>
    </xf>
    <xf numFmtId="0" fontId="0" fillId="0" borderId="0" xfId="0" applyAlignment="1">
      <alignment horizontal="center" vertical="center"/>
    </xf>
    <xf numFmtId="0" fontId="0" fillId="0" borderId="28" xfId="0" applyBorder="1" applyAlignment="1">
      <alignment vertical="center" wrapText="1"/>
    </xf>
    <xf numFmtId="0" fontId="0" fillId="0" borderId="28" xfId="0" applyBorder="1" applyAlignment="1">
      <alignment vertical="center"/>
    </xf>
    <xf numFmtId="0" fontId="0" fillId="0" borderId="0" xfId="0" applyAlignment="1">
      <alignment vertical="center" wrapText="1"/>
    </xf>
    <xf numFmtId="0" fontId="43" fillId="0" borderId="29" xfId="0" applyFont="1" applyBorder="1" applyAlignment="1">
      <alignment horizontal="left" vertical="top" wrapText="1"/>
    </xf>
    <xf numFmtId="0" fontId="44" fillId="0" borderId="29" xfId="0" applyFont="1" applyFill="1" applyBorder="1" applyAlignment="1">
      <alignment horizontal="left" vertical="top" wrapText="1"/>
    </xf>
    <xf numFmtId="0" fontId="20" fillId="0" borderId="29" xfId="0" applyFont="1" applyBorder="1" applyAlignment="1">
      <alignment horizontal="left" vertical="top" wrapText="1"/>
    </xf>
    <xf numFmtId="0" fontId="25" fillId="0" borderId="29" xfId="0" applyFont="1" applyFill="1" applyBorder="1" applyAlignment="1">
      <alignment horizontal="left" vertical="center" wrapText="1"/>
    </xf>
    <xf numFmtId="0" fontId="50" fillId="0" borderId="29" xfId="0" applyFont="1" applyFill="1" applyBorder="1" applyAlignment="1">
      <alignment horizontal="left" vertical="center" wrapText="1"/>
    </xf>
    <xf numFmtId="0" fontId="25" fillId="0" borderId="29" xfId="0" applyFont="1" applyBorder="1" applyAlignment="1">
      <alignment horizontal="left" vertical="top" wrapText="1"/>
    </xf>
    <xf numFmtId="0" fontId="52" fillId="0" borderId="29" xfId="0" applyFont="1" applyBorder="1" applyAlignment="1">
      <alignment horizontal="left" vertical="top" wrapText="1"/>
    </xf>
    <xf numFmtId="0" fontId="53" fillId="0" borderId="29" xfId="0" applyFont="1" applyBorder="1" applyAlignment="1">
      <alignment horizontal="left" vertical="top" wrapText="1"/>
    </xf>
    <xf numFmtId="1" fontId="54" fillId="0" borderId="29" xfId="0" applyNumberFormat="1" applyFont="1" applyFill="1" applyBorder="1" applyAlignment="1">
      <alignment horizontal="center" vertical="center" shrinkToFit="1"/>
    </xf>
    <xf numFmtId="0" fontId="55" fillId="0" borderId="29" xfId="0" applyFont="1" applyFill="1" applyBorder="1" applyAlignment="1">
      <alignment horizontal="center" vertical="center" wrapText="1"/>
    </xf>
    <xf numFmtId="0" fontId="51" fillId="0" borderId="29" xfId="0" applyFont="1" applyFill="1" applyBorder="1" applyAlignment="1">
      <alignment horizontal="center" vertical="center" wrapText="1"/>
    </xf>
    <xf numFmtId="0" fontId="55" fillId="0" borderId="29" xfId="0" applyFont="1" applyFill="1" applyBorder="1" applyAlignment="1">
      <alignment horizontal="left" vertical="center" wrapText="1"/>
    </xf>
    <xf numFmtId="3" fontId="56" fillId="0" borderId="29" xfId="0" applyNumberFormat="1" applyFont="1" applyFill="1" applyBorder="1" applyAlignment="1">
      <alignment horizontal="center" vertical="center" shrinkToFit="1"/>
    </xf>
    <xf numFmtId="1" fontId="56" fillId="0" borderId="29" xfId="0" applyNumberFormat="1" applyFont="1" applyFill="1" applyBorder="1" applyAlignment="1">
      <alignment horizontal="center" vertical="center" shrinkToFit="1"/>
    </xf>
    <xf numFmtId="0" fontId="2" fillId="15" borderId="1" xfId="0" applyFont="1" applyFill="1" applyBorder="1" applyAlignment="1">
      <alignment horizontal="center"/>
    </xf>
    <xf numFmtId="0" fontId="2" fillId="0" borderId="1" xfId="0" applyFont="1" applyBorder="1" applyAlignment="1">
      <alignment vertical="center" wrapText="1"/>
    </xf>
    <xf numFmtId="0" fontId="0" fillId="17" borderId="1" xfId="0" applyFill="1" applyBorder="1" applyAlignment="1">
      <alignment horizontal="center" vertical="center"/>
    </xf>
    <xf numFmtId="0" fontId="0" fillId="19" borderId="1" xfId="0" applyFill="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2" fillId="15" borderId="1" xfId="0" applyFont="1" applyFill="1" applyBorder="1" applyAlignment="1">
      <alignment horizontal="right"/>
    </xf>
    <xf numFmtId="0" fontId="32" fillId="15" borderId="1" xfId="10" applyFont="1" applyFill="1" applyBorder="1" applyAlignment="1">
      <alignment horizontal="center" vertical="center" wrapText="1"/>
    </xf>
    <xf numFmtId="0" fontId="35" fillId="15" borderId="1" xfId="0" applyFont="1" applyFill="1" applyBorder="1" applyAlignment="1">
      <alignment horizontal="center"/>
    </xf>
    <xf numFmtId="0" fontId="33" fillId="15" borderId="1" xfId="0" applyFont="1" applyFill="1" applyBorder="1" applyAlignment="1">
      <alignment horizontal="center"/>
    </xf>
    <xf numFmtId="0" fontId="32" fillId="15" borderId="1" xfId="13" applyNumberFormat="1" applyFont="1" applyFill="1" applyBorder="1" applyAlignment="1">
      <alignment horizontal="left" vertical="center" wrapText="1"/>
    </xf>
    <xf numFmtId="0" fontId="57" fillId="17" borderId="29" xfId="0" applyFont="1" applyFill="1" applyBorder="1" applyAlignment="1">
      <alignment horizontal="left" vertical="top" wrapText="1"/>
    </xf>
    <xf numFmtId="0" fontId="0" fillId="17" borderId="29" xfId="0" applyFill="1" applyBorder="1" applyAlignment="1">
      <alignment horizontal="left" vertical="top" wrapText="1"/>
    </xf>
    <xf numFmtId="0" fontId="57" fillId="0" borderId="29" xfId="0" applyFont="1" applyBorder="1" applyAlignment="1">
      <alignment horizontal="left" vertical="top" wrapText="1"/>
    </xf>
    <xf numFmtId="0" fontId="59" fillId="0" borderId="29" xfId="0" applyFont="1" applyBorder="1" applyAlignment="1">
      <alignment horizontal="left" vertical="top" wrapText="1"/>
    </xf>
    <xf numFmtId="0" fontId="0" fillId="0" borderId="29" xfId="0" applyBorder="1" applyAlignment="1">
      <alignment horizontal="left" wrapText="1"/>
    </xf>
    <xf numFmtId="0" fontId="0" fillId="0" borderId="29" xfId="0" applyBorder="1" applyAlignment="1">
      <alignment horizontal="left" vertical="top" wrapText="1"/>
    </xf>
    <xf numFmtId="0" fontId="59" fillId="17" borderId="29" xfId="0" applyFont="1" applyFill="1" applyBorder="1" applyAlignment="1">
      <alignment horizontal="center" vertical="top" wrapText="1"/>
    </xf>
    <xf numFmtId="2" fontId="54" fillId="17" borderId="29" xfId="0" applyNumberFormat="1" applyFont="1" applyFill="1" applyBorder="1" applyAlignment="1">
      <alignment horizontal="center" vertical="top" shrinkToFit="1"/>
    </xf>
    <xf numFmtId="0" fontId="59" fillId="0" borderId="29" xfId="0" applyFont="1" applyBorder="1" applyAlignment="1">
      <alignment horizontal="center" vertical="top" wrapText="1"/>
    </xf>
    <xf numFmtId="1" fontId="54" fillId="0" borderId="29" xfId="0" applyNumberFormat="1" applyFont="1" applyBorder="1" applyAlignment="1">
      <alignment horizontal="center" vertical="center" shrinkToFit="1"/>
    </xf>
    <xf numFmtId="1" fontId="54" fillId="17" borderId="29" xfId="0" applyNumberFormat="1" applyFont="1" applyFill="1" applyBorder="1" applyAlignment="1">
      <alignment horizontal="center" vertical="center" shrinkToFit="1"/>
    </xf>
    <xf numFmtId="0" fontId="0" fillId="17" borderId="29" xfId="0" applyFill="1" applyBorder="1" applyAlignment="1">
      <alignment horizontal="left" wrapText="1"/>
    </xf>
    <xf numFmtId="168" fontId="54" fillId="0" borderId="29" xfId="0" applyNumberFormat="1" applyFont="1" applyBorder="1" applyAlignment="1">
      <alignment horizontal="center" vertical="center" shrinkToFit="1"/>
    </xf>
    <xf numFmtId="0" fontId="0" fillId="0" borderId="29" xfId="0" applyBorder="1" applyAlignment="1">
      <alignment horizontal="left" vertical="center" wrapText="1"/>
    </xf>
    <xf numFmtId="0" fontId="59" fillId="0" borderId="29" xfId="0" applyFont="1" applyBorder="1" applyAlignment="1">
      <alignment horizontal="center" vertical="center" wrapText="1"/>
    </xf>
    <xf numFmtId="1" fontId="54" fillId="0" borderId="29" xfId="0" applyNumberFormat="1" applyFont="1" applyBorder="1" applyAlignment="1">
      <alignment horizontal="center" vertical="top" shrinkToFit="1"/>
    </xf>
    <xf numFmtId="0" fontId="0" fillId="0" borderId="29" xfId="0" applyBorder="1" applyAlignment="1">
      <alignment horizontal="center" wrapText="1"/>
    </xf>
    <xf numFmtId="0" fontId="0" fillId="0" borderId="29" xfId="0" applyBorder="1" applyAlignment="1">
      <alignment horizontal="center" vertical="top" wrapText="1"/>
    </xf>
    <xf numFmtId="2" fontId="54" fillId="0" borderId="29" xfId="0" applyNumberFormat="1" applyFont="1" applyBorder="1" applyAlignment="1">
      <alignment horizontal="center" vertical="top" shrinkToFit="1"/>
    </xf>
    <xf numFmtId="0" fontId="0" fillId="17" borderId="29" xfId="0" applyFill="1" applyBorder="1" applyAlignment="1">
      <alignment horizontal="center" vertical="top" wrapText="1"/>
    </xf>
    <xf numFmtId="0" fontId="0" fillId="17" borderId="29" xfId="0" applyFill="1" applyBorder="1" applyAlignment="1">
      <alignment horizontal="center" wrapText="1"/>
    </xf>
    <xf numFmtId="2" fontId="54" fillId="0" borderId="29" xfId="0" applyNumberFormat="1" applyFont="1" applyBorder="1" applyAlignment="1">
      <alignment horizontal="center" vertical="center" shrinkToFit="1"/>
    </xf>
    <xf numFmtId="0" fontId="0" fillId="0" borderId="29" xfId="0" applyBorder="1" applyAlignment="1">
      <alignment horizontal="center" vertical="center" wrapText="1"/>
    </xf>
    <xf numFmtId="0" fontId="57" fillId="0" borderId="29" xfId="0" applyFont="1" applyBorder="1" applyAlignment="1">
      <alignment horizontal="center" vertical="center" wrapText="1"/>
    </xf>
    <xf numFmtId="0" fontId="59" fillId="0" borderId="33" xfId="0" applyFont="1" applyBorder="1" applyAlignment="1">
      <alignment horizontal="left" vertical="top" wrapText="1"/>
    </xf>
    <xf numFmtId="0" fontId="0" fillId="0" borderId="33" xfId="0" applyBorder="1" applyAlignment="1">
      <alignment horizontal="left" vertical="top" wrapText="1"/>
    </xf>
    <xf numFmtId="0" fontId="59" fillId="5" borderId="38" xfId="0" applyFont="1" applyFill="1" applyBorder="1" applyAlignment="1">
      <alignment horizontal="center" vertical="center" wrapText="1"/>
    </xf>
    <xf numFmtId="0" fontId="59" fillId="5" borderId="39" xfId="0" applyFont="1" applyFill="1" applyBorder="1" applyAlignment="1">
      <alignment horizontal="center" vertical="center" wrapText="1"/>
    </xf>
    <xf numFmtId="0" fontId="45" fillId="0" borderId="29" xfId="0" applyFont="1" applyBorder="1" applyAlignment="1">
      <alignment horizontal="left" vertical="top" wrapText="1"/>
    </xf>
    <xf numFmtId="0" fontId="57" fillId="0" borderId="29" xfId="0" applyFont="1" applyBorder="1" applyAlignment="1">
      <alignment horizontal="left" vertical="center" wrapText="1"/>
    </xf>
    <xf numFmtId="2" fontId="54" fillId="16" borderId="29" xfId="0" applyNumberFormat="1" applyFont="1" applyFill="1" applyBorder="1" applyAlignment="1">
      <alignment horizontal="center" vertical="center" shrinkToFit="1"/>
    </xf>
    <xf numFmtId="0" fontId="59" fillId="16" borderId="29" xfId="0" applyFont="1" applyFill="1" applyBorder="1" applyAlignment="1">
      <alignment horizontal="center" vertical="center" wrapText="1"/>
    </xf>
    <xf numFmtId="168" fontId="54" fillId="0" borderId="1" xfId="0" applyNumberFormat="1" applyFont="1" applyFill="1" applyBorder="1" applyAlignment="1">
      <alignment horizontal="center" vertical="center" shrinkToFit="1"/>
    </xf>
    <xf numFmtId="0" fontId="57" fillId="0" borderId="1" xfId="0" applyFont="1" applyFill="1" applyBorder="1" applyAlignment="1">
      <alignment horizontal="left" vertical="top" wrapText="1"/>
    </xf>
    <xf numFmtId="2" fontId="54" fillId="0" borderId="1" xfId="0" applyNumberFormat="1" applyFont="1" applyFill="1" applyBorder="1" applyAlignment="1">
      <alignment horizontal="center" vertical="center" shrinkToFit="1"/>
    </xf>
    <xf numFmtId="0" fontId="59" fillId="0" borderId="1" xfId="0" applyFont="1" applyFill="1" applyBorder="1" applyAlignment="1">
      <alignment horizontal="center" vertical="center" wrapText="1"/>
    </xf>
    <xf numFmtId="3" fontId="56" fillId="0" borderId="1" xfId="0" applyNumberFormat="1" applyFont="1" applyFill="1" applyBorder="1" applyAlignment="1">
      <alignment horizontal="center" vertical="center" shrinkToFit="1"/>
    </xf>
    <xf numFmtId="3" fontId="54" fillId="0" borderId="1" xfId="0" applyNumberFormat="1" applyFont="1" applyFill="1" applyBorder="1" applyAlignment="1">
      <alignment horizontal="center" vertical="center" shrinkToFit="1"/>
    </xf>
    <xf numFmtId="2" fontId="54" fillId="0" borderId="1" xfId="0" applyNumberFormat="1" applyFont="1" applyBorder="1" applyAlignment="1">
      <alignment horizontal="center" vertical="center" shrinkToFit="1"/>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59" fillId="0" borderId="1" xfId="0" applyFont="1" applyBorder="1" applyAlignment="1">
      <alignment horizontal="center" vertical="center" wrapText="1"/>
    </xf>
    <xf numFmtId="0" fontId="59" fillId="0" borderId="1" xfId="0" applyFont="1" applyFill="1" applyBorder="1" applyAlignment="1">
      <alignment horizontal="center" vertical="top" wrapText="1"/>
    </xf>
    <xf numFmtId="2" fontId="54" fillId="0" borderId="1" xfId="0" applyNumberFormat="1" applyFont="1" applyFill="1" applyBorder="1" applyAlignment="1">
      <alignment horizontal="center" vertical="top" shrinkToFit="1"/>
    </xf>
    <xf numFmtId="3" fontId="56" fillId="0" borderId="1" xfId="0" applyNumberFormat="1" applyFont="1" applyFill="1" applyBorder="1" applyAlignment="1">
      <alignment horizontal="center" vertical="top" shrinkToFit="1"/>
    </xf>
    <xf numFmtId="3" fontId="54" fillId="0" borderId="1" xfId="0" applyNumberFormat="1" applyFont="1" applyFill="1" applyBorder="1" applyAlignment="1">
      <alignment horizontal="center" vertical="top" shrinkToFit="1"/>
    </xf>
    <xf numFmtId="1" fontId="56" fillId="0" borderId="1" xfId="0" applyNumberFormat="1" applyFont="1" applyFill="1" applyBorder="1" applyAlignment="1">
      <alignment horizontal="center" vertical="center" shrinkToFit="1"/>
    </xf>
    <xf numFmtId="0" fontId="0" fillId="0" borderId="1" xfId="0" applyFill="1" applyBorder="1" applyAlignment="1">
      <alignment horizontal="center" vertical="top" wrapText="1"/>
    </xf>
    <xf numFmtId="1" fontId="56" fillId="0" borderId="1" xfId="0" applyNumberFormat="1" applyFont="1" applyFill="1" applyBorder="1" applyAlignment="1">
      <alignment horizontal="center" vertical="top" shrinkToFit="1"/>
    </xf>
    <xf numFmtId="0" fontId="0" fillId="10" borderId="1" xfId="0" applyFill="1" applyBorder="1" applyAlignment="1">
      <alignment horizontal="left" wrapText="1"/>
    </xf>
    <xf numFmtId="0" fontId="59" fillId="10" borderId="1" xfId="0" applyFont="1" applyFill="1" applyBorder="1" applyAlignment="1">
      <alignment horizontal="left" vertical="top" wrapText="1"/>
    </xf>
    <xf numFmtId="0" fontId="0" fillId="10" borderId="1" xfId="0" applyFill="1" applyBorder="1"/>
    <xf numFmtId="0" fontId="0" fillId="10" borderId="1" xfId="0" applyFill="1" applyBorder="1" applyAlignment="1">
      <alignment horizontal="center" wrapText="1"/>
    </xf>
    <xf numFmtId="0" fontId="59" fillId="10" borderId="1" xfId="0" applyFont="1" applyFill="1" applyBorder="1" applyAlignment="1">
      <alignment horizontal="center" vertical="top" wrapText="1"/>
    </xf>
    <xf numFmtId="0" fontId="59" fillId="10" borderId="1" xfId="0" applyFont="1" applyFill="1" applyBorder="1" applyAlignment="1">
      <alignment horizontal="center" vertical="center" wrapText="1"/>
    </xf>
    <xf numFmtId="0" fontId="0" fillId="0" borderId="1" xfId="0" applyFill="1" applyBorder="1" applyAlignment="1">
      <alignment horizontal="left" wrapText="1"/>
    </xf>
    <xf numFmtId="0" fontId="0" fillId="0" borderId="1" xfId="0" applyFill="1" applyBorder="1" applyAlignment="1">
      <alignment horizontal="center" wrapText="1"/>
    </xf>
    <xf numFmtId="0" fontId="59" fillId="0" borderId="1" xfId="0" applyFont="1" applyFill="1" applyBorder="1" applyAlignment="1">
      <alignment horizontal="left" vertical="top" wrapText="1"/>
    </xf>
    <xf numFmtId="1" fontId="54" fillId="0" borderId="1" xfId="0" applyNumberFormat="1" applyFont="1" applyFill="1" applyBorder="1" applyAlignment="1">
      <alignment horizontal="center" vertical="center" shrinkToFit="1"/>
    </xf>
    <xf numFmtId="2" fontId="59" fillId="0" borderId="1" xfId="0" applyNumberFormat="1" applyFont="1" applyBorder="1" applyAlignment="1">
      <alignment horizontal="center" vertical="center" wrapText="1"/>
    </xf>
    <xf numFmtId="2" fontId="54" fillId="10" borderId="1" xfId="0" applyNumberFormat="1" applyFont="1" applyFill="1" applyBorder="1" applyAlignment="1">
      <alignment horizontal="center" vertical="center" shrinkToFit="1"/>
    </xf>
    <xf numFmtId="0" fontId="57" fillId="0" borderId="1" xfId="0" applyFont="1" applyFill="1" applyBorder="1" applyAlignment="1">
      <alignment horizontal="center" vertical="center" wrapText="1"/>
    </xf>
    <xf numFmtId="2" fontId="0" fillId="0" borderId="1" xfId="0" applyNumberFormat="1" applyBorder="1" applyAlignment="1">
      <alignment horizontal="center" vertical="center" wrapText="1"/>
    </xf>
    <xf numFmtId="1" fontId="54" fillId="0" borderId="1" xfId="0" applyNumberFormat="1" applyFont="1" applyFill="1" applyBorder="1" applyAlignment="1">
      <alignment horizontal="center" vertical="top" shrinkToFit="1"/>
    </xf>
    <xf numFmtId="0" fontId="0" fillId="10" borderId="1" xfId="0" applyFill="1" applyBorder="1" applyAlignment="1">
      <alignment horizontal="center"/>
    </xf>
    <xf numFmtId="0" fontId="0" fillId="0" borderId="1" xfId="0" applyBorder="1" applyAlignment="1">
      <alignment horizont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3" fillId="0" borderId="0" xfId="0" applyFont="1" applyAlignment="1">
      <alignment vertical="center"/>
    </xf>
    <xf numFmtId="0" fontId="51" fillId="0" borderId="29" xfId="0" applyFont="1" applyBorder="1" applyAlignment="1">
      <alignment horizontal="center" vertical="center" wrapText="1"/>
    </xf>
    <xf numFmtId="0" fontId="51" fillId="0" borderId="1" xfId="0" applyFont="1" applyBorder="1" applyAlignment="1">
      <alignment horizontal="center" vertical="top" wrapText="1"/>
    </xf>
    <xf numFmtId="0" fontId="51" fillId="0" borderId="1" xfId="0" applyFont="1" applyBorder="1" applyAlignment="1">
      <alignment horizontal="left" vertical="top" wrapText="1"/>
    </xf>
    <xf numFmtId="1" fontId="54" fillId="0" borderId="1" xfId="0" applyNumberFormat="1" applyFont="1" applyBorder="1" applyAlignment="1">
      <alignment horizontal="center" vertical="center" shrinkToFit="1"/>
    </xf>
    <xf numFmtId="0" fontId="0" fillId="0" borderId="1" xfId="0" applyBorder="1" applyAlignment="1">
      <alignment horizontal="left" vertical="top" wrapText="1"/>
    </xf>
    <xf numFmtId="0" fontId="57" fillId="0" borderId="1" xfId="0" applyFont="1" applyBorder="1" applyAlignment="1">
      <alignment horizontal="left" vertical="top" wrapText="1"/>
    </xf>
    <xf numFmtId="1" fontId="54" fillId="0" borderId="1" xfId="0" applyNumberFormat="1" applyFont="1" applyBorder="1" applyAlignment="1">
      <alignment horizontal="center" vertical="top" shrinkToFit="1"/>
    </xf>
    <xf numFmtId="168" fontId="54" fillId="0" borderId="1" xfId="0" applyNumberFormat="1" applyFont="1" applyBorder="1" applyAlignment="1">
      <alignment horizontal="center" vertical="top" shrinkToFit="1"/>
    </xf>
    <xf numFmtId="0" fontId="0" fillId="0" borderId="1" xfId="0" applyBorder="1" applyAlignment="1">
      <alignment horizontal="left" wrapText="1"/>
    </xf>
    <xf numFmtId="0" fontId="51" fillId="0" borderId="1" xfId="0" applyFont="1" applyBorder="1" applyAlignment="1">
      <alignment horizontal="center" vertical="center" wrapText="1"/>
    </xf>
    <xf numFmtId="0" fontId="51" fillId="10" borderId="1" xfId="0" applyFont="1" applyFill="1" applyBorder="1" applyAlignment="1">
      <alignment horizontal="left" vertical="top" wrapText="1"/>
    </xf>
    <xf numFmtId="0" fontId="0" fillId="10" borderId="29" xfId="0" applyFill="1" applyBorder="1" applyAlignment="1">
      <alignment horizontal="center" vertical="center" wrapText="1"/>
    </xf>
    <xf numFmtId="1" fontId="56" fillId="0" borderId="29" xfId="0" applyNumberFormat="1" applyFont="1" applyBorder="1" applyAlignment="1">
      <alignment horizontal="center" vertical="center" shrinkToFit="1"/>
    </xf>
    <xf numFmtId="3" fontId="54" fillId="0" borderId="29" xfId="0" applyNumberFormat="1" applyFont="1" applyBorder="1" applyAlignment="1">
      <alignment horizontal="center" vertical="center" shrinkToFit="1"/>
    </xf>
    <xf numFmtId="3" fontId="56" fillId="0" borderId="29" xfId="0" applyNumberFormat="1" applyFont="1" applyBorder="1" applyAlignment="1">
      <alignment horizontal="center" vertical="center" shrinkToFit="1"/>
    </xf>
    <xf numFmtId="0" fontId="65" fillId="0" borderId="29" xfId="0" applyFont="1" applyBorder="1" applyAlignment="1">
      <alignment horizontal="center" vertical="center" wrapText="1"/>
    </xf>
    <xf numFmtId="0" fontId="66" fillId="5" borderId="37" xfId="0" applyFont="1" applyFill="1" applyBorder="1" applyAlignment="1">
      <alignment horizontal="center" vertical="center" wrapText="1"/>
    </xf>
    <xf numFmtId="0" fontId="66" fillId="5" borderId="38"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left" vertical="top"/>
    </xf>
    <xf numFmtId="0" fontId="0" fillId="0" borderId="1" xfId="0" applyBorder="1" applyAlignment="1">
      <alignment horizontal="center" vertical="top" wrapText="1"/>
    </xf>
    <xf numFmtId="3" fontId="56" fillId="0" borderId="1" xfId="0" applyNumberFormat="1" applyFont="1" applyBorder="1" applyAlignment="1">
      <alignment horizontal="center" vertical="center" shrinkToFit="1"/>
    </xf>
    <xf numFmtId="1" fontId="56" fillId="0" borderId="1" xfId="0" applyNumberFormat="1" applyFont="1" applyBorder="1" applyAlignment="1">
      <alignment horizontal="center" vertical="center" shrinkToFit="1"/>
    </xf>
    <xf numFmtId="0" fontId="57" fillId="0" borderId="1" xfId="0" applyFont="1" applyBorder="1" applyAlignment="1">
      <alignment horizontal="left" vertical="center" wrapText="1"/>
    </xf>
    <xf numFmtId="0" fontId="65"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0" fillId="0" borderId="39" xfId="0" applyBorder="1" applyAlignment="1">
      <alignment horizontal="left" vertical="top" wrapText="1"/>
    </xf>
    <xf numFmtId="0" fontId="0" fillId="0" borderId="39" xfId="0" applyBorder="1" applyAlignment="1">
      <alignment horizontal="center" vertical="top" wrapText="1"/>
    </xf>
    <xf numFmtId="0" fontId="51" fillId="0" borderId="39" xfId="0" applyFont="1" applyBorder="1" applyAlignment="1">
      <alignment horizontal="center" vertical="top" wrapText="1"/>
    </xf>
    <xf numFmtId="0" fontId="51" fillId="0" borderId="34" xfId="0" applyFont="1" applyBorder="1" applyAlignment="1">
      <alignment horizontal="center" vertical="top" wrapText="1"/>
    </xf>
    <xf numFmtId="0" fontId="67" fillId="5" borderId="23" xfId="0" applyFont="1" applyFill="1" applyBorder="1" applyAlignment="1">
      <alignment horizontal="center" vertical="center" wrapText="1"/>
    </xf>
    <xf numFmtId="0" fontId="51" fillId="5" borderId="23" xfId="0" applyFont="1" applyFill="1" applyBorder="1" applyAlignment="1">
      <alignment horizontal="center" vertical="center" wrapText="1"/>
    </xf>
    <xf numFmtId="0" fontId="67" fillId="5" borderId="23" xfId="0" applyFont="1" applyFill="1" applyBorder="1" applyAlignment="1">
      <alignment horizontal="left" vertical="center"/>
    </xf>
    <xf numFmtId="0" fontId="0" fillId="0" borderId="0" xfId="0" applyAlignment="1">
      <alignment horizontal="center"/>
    </xf>
    <xf numFmtId="0" fontId="51" fillId="10" borderId="29" xfId="0" applyFont="1" applyFill="1" applyBorder="1" applyAlignment="1">
      <alignment horizontal="center" vertical="center" wrapText="1"/>
    </xf>
    <xf numFmtId="0" fontId="25" fillId="0" borderId="29"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Alignment="1">
      <alignment horizontal="center" vertical="center"/>
    </xf>
    <xf numFmtId="0" fontId="0" fillId="0" borderId="23" xfId="0" applyFont="1" applyFill="1" applyBorder="1" applyAlignment="1">
      <alignment horizontal="center" vertical="center" wrapText="1"/>
    </xf>
    <xf numFmtId="0" fontId="0" fillId="0" borderId="0" xfId="0" applyFont="1" applyFill="1"/>
    <xf numFmtId="0" fontId="0" fillId="0" borderId="12" xfId="0" applyFont="1" applyFill="1" applyBorder="1" applyAlignment="1">
      <alignment horizontal="center" vertical="center" wrapText="1"/>
    </xf>
    <xf numFmtId="0" fontId="2" fillId="17" borderId="1" xfId="0" applyFont="1" applyFill="1" applyBorder="1" applyAlignment="1">
      <alignment horizontal="center" vertical="center" wrapText="1"/>
    </xf>
    <xf numFmtId="0" fontId="2" fillId="17" borderId="1" xfId="0" applyFont="1" applyFill="1" applyBorder="1" applyAlignment="1">
      <alignment horizontal="center" vertical="center"/>
    </xf>
    <xf numFmtId="0" fontId="2" fillId="17" borderId="1" xfId="0" applyFont="1" applyFill="1" applyBorder="1"/>
    <xf numFmtId="0" fontId="2" fillId="17" borderId="1" xfId="0" applyFont="1" applyFill="1" applyBorder="1" applyAlignment="1">
      <alignment horizontal="center"/>
    </xf>
    <xf numFmtId="0" fontId="0" fillId="0" borderId="1" xfId="0" applyBorder="1" applyAlignment="1">
      <alignment horizontal="left" vertical="center"/>
    </xf>
    <xf numFmtId="0" fontId="2" fillId="3" borderId="1" xfId="0" applyFont="1" applyFill="1" applyBorder="1" applyAlignment="1">
      <alignment horizontal="center" vertical="center" wrapText="1"/>
    </xf>
    <xf numFmtId="0" fontId="0" fillId="5" borderId="1" xfId="0" applyFill="1" applyBorder="1" applyAlignment="1">
      <alignment horizontal="center"/>
    </xf>
    <xf numFmtId="0" fontId="0" fillId="0" borderId="4" xfId="0" applyBorder="1"/>
    <xf numFmtId="0" fontId="0" fillId="0" borderId="1" xfId="0" applyFont="1" applyFill="1" applyBorder="1" applyAlignment="1">
      <alignment horizontal="center" vertical="center" wrapText="1"/>
    </xf>
    <xf numFmtId="168" fontId="54" fillId="0" borderId="1" xfId="0" applyNumberFormat="1" applyFont="1" applyBorder="1" applyAlignment="1">
      <alignment horizontal="center" vertical="center" shrinkToFit="1"/>
    </xf>
    <xf numFmtId="2" fontId="54" fillId="0" borderId="1" xfId="0" applyNumberFormat="1" applyFont="1" applyBorder="1" applyAlignment="1">
      <alignment horizontal="center" vertical="top" shrinkToFit="1"/>
    </xf>
    <xf numFmtId="0" fontId="57" fillId="0" borderId="1" xfId="0" applyFont="1" applyBorder="1" applyAlignment="1">
      <alignment horizontal="center" vertical="top" wrapText="1"/>
    </xf>
    <xf numFmtId="1" fontId="56" fillId="0" borderId="1" xfId="0" applyNumberFormat="1" applyFont="1" applyBorder="1" applyAlignment="1">
      <alignment horizontal="center" vertical="top" shrinkToFit="1"/>
    </xf>
    <xf numFmtId="3" fontId="56" fillId="0" borderId="1" xfId="0" applyNumberFormat="1" applyFont="1" applyBorder="1" applyAlignment="1">
      <alignment horizontal="center" vertical="top" shrinkToFit="1"/>
    </xf>
    <xf numFmtId="0" fontId="51" fillId="10" borderId="1" xfId="0" applyFont="1" applyFill="1" applyBorder="1" applyAlignment="1">
      <alignment horizontal="center" vertical="top" wrapText="1"/>
    </xf>
    <xf numFmtId="164" fontId="0" fillId="10" borderId="1" xfId="0" applyNumberFormat="1" applyFill="1" applyBorder="1"/>
    <xf numFmtId="164" fontId="0" fillId="10" borderId="1" xfId="5" applyNumberFormat="1" applyFont="1" applyFill="1" applyBorder="1"/>
    <xf numFmtId="0" fontId="18" fillId="0" borderId="1" xfId="9" applyFont="1" applyBorder="1" applyAlignment="1">
      <alignment horizontal="center" vertical="center"/>
    </xf>
    <xf numFmtId="43" fontId="18" fillId="0" borderId="1" xfId="8" applyFont="1" applyFill="1" applyBorder="1" applyAlignment="1"/>
    <xf numFmtId="165" fontId="18" fillId="0" borderId="1" xfId="8" applyNumberFormat="1" applyFont="1" applyFill="1" applyBorder="1" applyAlignment="1">
      <alignment vertical="center"/>
    </xf>
    <xf numFmtId="43" fontId="18" fillId="0" borderId="1" xfId="8" applyFont="1" applyFill="1" applyBorder="1" applyAlignment="1">
      <alignment horizontal="right" vertical="center"/>
    </xf>
    <xf numFmtId="0" fontId="68" fillId="0" borderId="1" xfId="10" applyFont="1" applyBorder="1" applyAlignment="1">
      <alignment horizontal="left" vertical="center" wrapText="1"/>
    </xf>
    <xf numFmtId="0" fontId="2" fillId="2" borderId="1" xfId="0" applyFont="1" applyFill="1" applyBorder="1" applyAlignment="1">
      <alignment horizontal="center" vertical="center"/>
    </xf>
    <xf numFmtId="0" fontId="2" fillId="0" borderId="1" xfId="0" applyFont="1" applyBorder="1" applyAlignment="1">
      <alignment wrapText="1"/>
    </xf>
    <xf numFmtId="0" fontId="23" fillId="2" borderId="1" xfId="11" applyFont="1" applyFill="1" applyBorder="1" applyAlignment="1">
      <alignment horizontal="center" vertical="center" wrapText="1"/>
    </xf>
    <xf numFmtId="0" fontId="59" fillId="5" borderId="1" xfId="0" applyFont="1" applyFill="1" applyBorder="1" applyAlignment="1">
      <alignment horizontal="center" vertical="top" wrapText="1"/>
    </xf>
    <xf numFmtId="0" fontId="57" fillId="5" borderId="1" xfId="0" applyFont="1" applyFill="1" applyBorder="1" applyAlignment="1">
      <alignment horizontal="center" vertical="top" wrapText="1"/>
    </xf>
    <xf numFmtId="0" fontId="59" fillId="0" borderId="29" xfId="0" applyFont="1" applyBorder="1" applyAlignment="1">
      <alignment horizontal="right" vertical="center" wrapText="1" indent="2"/>
    </xf>
    <xf numFmtId="0" fontId="59" fillId="0" borderId="29" xfId="0" applyFont="1" applyBorder="1" applyAlignment="1">
      <alignment horizontal="right" vertical="top" wrapText="1" indent="2"/>
    </xf>
    <xf numFmtId="2" fontId="54" fillId="0" borderId="29" xfId="0" applyNumberFormat="1" applyFont="1" applyBorder="1" applyAlignment="1">
      <alignment horizontal="right" vertical="top" shrinkToFit="1"/>
    </xf>
    <xf numFmtId="1" fontId="56" fillId="0" borderId="29" xfId="0" applyNumberFormat="1" applyFont="1" applyBorder="1" applyAlignment="1">
      <alignment horizontal="right" vertical="top" shrinkToFit="1"/>
    </xf>
    <xf numFmtId="3" fontId="54" fillId="0" borderId="29" xfId="0" applyNumberFormat="1" applyFont="1" applyBorder="1" applyAlignment="1">
      <alignment horizontal="right" vertical="top" shrinkToFit="1"/>
    </xf>
    <xf numFmtId="3" fontId="56" fillId="0" borderId="29" xfId="0" applyNumberFormat="1" applyFont="1" applyBorder="1" applyAlignment="1">
      <alignment horizontal="right" vertical="top" shrinkToFit="1"/>
    </xf>
    <xf numFmtId="0" fontId="59" fillId="0" borderId="29" xfId="0" applyFont="1" applyBorder="1" applyAlignment="1">
      <alignment horizontal="right" vertical="top" wrapText="1"/>
    </xf>
    <xf numFmtId="0" fontId="59" fillId="0" borderId="29" xfId="0" applyFont="1" applyBorder="1" applyAlignment="1">
      <alignment horizontal="right" vertical="center" wrapText="1"/>
    </xf>
    <xf numFmtId="0" fontId="0" fillId="0" borderId="29" xfId="0" applyBorder="1" applyAlignment="1">
      <alignment horizontal="right" vertical="top" wrapText="1"/>
    </xf>
    <xf numFmtId="0" fontId="0" fillId="0" borderId="0" xfId="0" applyBorder="1" applyAlignment="1">
      <alignment horizontal="center" vertical="center"/>
    </xf>
    <xf numFmtId="0" fontId="32" fillId="0" borderId="0" xfId="0" applyFont="1" applyAlignment="1">
      <alignment horizontal="center" vertical="center"/>
    </xf>
    <xf numFmtId="0" fontId="32" fillId="0" borderId="1" xfId="0" applyFont="1" applyBorder="1"/>
    <xf numFmtId="0" fontId="20" fillId="0" borderId="0" xfId="0" applyFont="1" applyAlignment="1">
      <alignment vertical="center"/>
    </xf>
    <xf numFmtId="0" fontId="0" fillId="0" borderId="0" xfId="0" applyBorder="1" applyAlignment="1">
      <alignment horizontal="center"/>
    </xf>
    <xf numFmtId="3" fontId="54" fillId="0" borderId="37" xfId="0" applyNumberFormat="1" applyFont="1" applyBorder="1" applyAlignment="1">
      <alignment horizontal="right" vertical="top" shrinkToFit="1"/>
    </xf>
    <xf numFmtId="3" fontId="2" fillId="5" borderId="1" xfId="0" applyNumberFormat="1" applyFont="1" applyFill="1" applyBorder="1"/>
    <xf numFmtId="0" fontId="2" fillId="5" borderId="1" xfId="0" applyFont="1" applyFill="1" applyBorder="1" applyAlignment="1">
      <alignment horizontal="center" vertical="center"/>
    </xf>
    <xf numFmtId="0" fontId="0" fillId="0" borderId="10" xfId="0" applyBorder="1" applyAlignment="1">
      <alignment horizontal="center"/>
    </xf>
    <xf numFmtId="43" fontId="2" fillId="9" borderId="10" xfId="5" applyFont="1" applyFill="1" applyBorder="1" applyAlignment="1">
      <alignment horizontal="center"/>
    </xf>
    <xf numFmtId="43" fontId="2" fillId="9" borderId="18" xfId="0" applyNumberFormat="1" applyFont="1" applyFill="1" applyBorder="1" applyAlignment="1">
      <alignment horizontal="center"/>
    </xf>
    <xf numFmtId="0" fontId="18" fillId="5" borderId="3" xfId="0" applyFont="1" applyFill="1" applyBorder="1" applyAlignment="1">
      <alignment horizontal="center"/>
    </xf>
    <xf numFmtId="0" fontId="18" fillId="5" borderId="1" xfId="0" applyFont="1" applyFill="1" applyBorder="1" applyAlignment="1">
      <alignment horizontal="center"/>
    </xf>
    <xf numFmtId="164" fontId="0" fillId="0" borderId="1" xfId="5" applyNumberFormat="1" applyFont="1" applyFill="1" applyBorder="1" applyAlignment="1">
      <alignment horizontal="center" vertical="center"/>
    </xf>
    <xf numFmtId="164" fontId="0" fillId="0" borderId="0" xfId="0" applyNumberFormat="1"/>
    <xf numFmtId="166" fontId="8" fillId="12" borderId="1" xfId="1" applyNumberFormat="1" applyFont="1" applyFill="1" applyBorder="1" applyAlignment="1">
      <alignment horizontal="right" vertical="center"/>
    </xf>
    <xf numFmtId="0" fontId="1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165" fontId="6"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 xfId="0" applyFont="1" applyFill="1" applyBorder="1" applyAlignment="1">
      <alignment horizontal="center" vertical="center"/>
    </xf>
    <xf numFmtId="43" fontId="6" fillId="0" borderId="1" xfId="0" applyNumberFormat="1" applyFont="1" applyFill="1" applyBorder="1" applyAlignment="1">
      <alignment horizontal="center" vertical="center"/>
    </xf>
    <xf numFmtId="164" fontId="2" fillId="9" borderId="41" xfId="0" applyNumberFormat="1" applyFont="1" applyFill="1" applyBorder="1" applyAlignment="1">
      <alignment vertical="center"/>
    </xf>
    <xf numFmtId="43" fontId="2" fillId="9" borderId="42" xfId="0" applyNumberFormat="1" applyFont="1" applyFill="1" applyBorder="1" applyAlignment="1">
      <alignment vertical="center"/>
    </xf>
    <xf numFmtId="164" fontId="2" fillId="9" borderId="17" xfId="0" applyNumberFormat="1" applyFont="1" applyFill="1" applyBorder="1" applyAlignment="1">
      <alignment vertical="center"/>
    </xf>
    <xf numFmtId="43" fontId="2" fillId="0" borderId="1" xfId="5" applyFont="1" applyBorder="1" applyAlignment="1">
      <alignment horizontal="center"/>
    </xf>
    <xf numFmtId="164" fontId="2" fillId="0" borderId="1" xfId="5" applyNumberFormat="1"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xf>
    <xf numFmtId="0" fontId="0" fillId="0" borderId="1" xfId="0" applyBorder="1" applyAlignment="1">
      <alignment horizontal="center"/>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7" fillId="13" borderId="6" xfId="0" applyFont="1" applyFill="1" applyBorder="1" applyAlignment="1">
      <alignment horizontal="center"/>
    </xf>
    <xf numFmtId="0" fontId="27" fillId="13" borderId="7" xfId="0" applyFont="1" applyFill="1" applyBorder="1" applyAlignment="1">
      <alignment horizontal="center"/>
    </xf>
    <xf numFmtId="0" fontId="27" fillId="13" borderId="8" xfId="0" applyFont="1" applyFill="1" applyBorder="1" applyAlignment="1">
      <alignment horizontal="center"/>
    </xf>
    <xf numFmtId="0" fontId="2" fillId="9" borderId="9" xfId="0" applyFont="1" applyFill="1" applyBorder="1" applyAlignment="1">
      <alignment horizontal="center"/>
    </xf>
    <xf numFmtId="0" fontId="2" fillId="9" borderId="1"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2" fillId="9" borderId="9"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0" borderId="1" xfId="3" applyFont="1" applyBorder="1" applyAlignment="1">
      <alignment horizontal="center" vertical="top"/>
    </xf>
    <xf numFmtId="0" fontId="6" fillId="0" borderId="1" xfId="3" applyFont="1" applyBorder="1" applyAlignment="1">
      <alignment horizontal="center" vertical="top" wrapText="1"/>
    </xf>
    <xf numFmtId="0" fontId="27" fillId="11" borderId="6" xfId="0" applyFont="1" applyFill="1" applyBorder="1" applyAlignment="1">
      <alignment horizontal="center"/>
    </xf>
    <xf numFmtId="0" fontId="27" fillId="11" borderId="7" xfId="0" applyFont="1" applyFill="1" applyBorder="1" applyAlignment="1">
      <alignment horizontal="center"/>
    </xf>
    <xf numFmtId="0" fontId="27" fillId="11" borderId="8" xfId="0" applyFont="1" applyFill="1" applyBorder="1" applyAlignment="1">
      <alignment horizontal="center"/>
    </xf>
    <xf numFmtId="0" fontId="2" fillId="9" borderId="16" xfId="0" applyFont="1" applyFill="1" applyBorder="1" applyAlignment="1">
      <alignment horizontal="center"/>
    </xf>
    <xf numFmtId="0" fontId="2" fillId="9" borderId="17" xfId="0" applyFont="1" applyFill="1" applyBorder="1" applyAlignment="1">
      <alignment horizontal="center"/>
    </xf>
    <xf numFmtId="0" fontId="15" fillId="0" borderId="1" xfId="0" applyFont="1" applyBorder="1" applyAlignment="1">
      <alignment horizontal="center"/>
    </xf>
    <xf numFmtId="0" fontId="2" fillId="0" borderId="1" xfId="0" applyFont="1" applyBorder="1" applyAlignment="1">
      <alignment horizontal="right"/>
    </xf>
    <xf numFmtId="0" fontId="18" fillId="0" borderId="1" xfId="8" applyNumberFormat="1" applyFont="1" applyFill="1" applyBorder="1" applyAlignment="1">
      <alignment horizontal="left" vertical="center" wrapText="1"/>
    </xf>
    <xf numFmtId="0" fontId="2" fillId="0" borderId="1" xfId="10" applyFont="1" applyBorder="1" applyAlignment="1">
      <alignment horizontal="center" vertical="center" wrapText="1"/>
    </xf>
    <xf numFmtId="0" fontId="6" fillId="1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5" borderId="4" xfId="0" applyFill="1" applyBorder="1" applyAlignment="1">
      <alignment horizontal="center"/>
    </xf>
    <xf numFmtId="0" fontId="0" fillId="5" borderId="14" xfId="0" applyFill="1" applyBorder="1" applyAlignment="1">
      <alignment horizontal="center"/>
    </xf>
    <xf numFmtId="0" fontId="0" fillId="5" borderId="3" xfId="0" applyFill="1" applyBorder="1" applyAlignment="1">
      <alignment horizontal="center"/>
    </xf>
    <xf numFmtId="0" fontId="2" fillId="5" borderId="4" xfId="0" applyFont="1" applyFill="1" applyBorder="1" applyAlignment="1">
      <alignment horizontal="center"/>
    </xf>
    <xf numFmtId="0" fontId="2" fillId="5" borderId="3" xfId="0" applyFont="1" applyFill="1" applyBorder="1" applyAlignment="1">
      <alignment horizontal="center"/>
    </xf>
    <xf numFmtId="0" fontId="2" fillId="5" borderId="14" xfId="0" applyFont="1" applyFill="1" applyBorder="1" applyAlignment="1">
      <alignment horizontal="center"/>
    </xf>
    <xf numFmtId="0" fontId="15" fillId="15" borderId="1" xfId="0" applyFont="1" applyFill="1" applyBorder="1" applyAlignment="1">
      <alignment horizontal="center"/>
    </xf>
    <xf numFmtId="0" fontId="0" fillId="15" borderId="1" xfId="0" applyFill="1" applyBorder="1" applyAlignment="1">
      <alignment horizontal="center"/>
    </xf>
    <xf numFmtId="0" fontId="2" fillId="15" borderId="1" xfId="0" applyFont="1" applyFill="1" applyBorder="1" applyAlignment="1">
      <alignment horizontal="right"/>
    </xf>
    <xf numFmtId="0" fontId="18" fillId="15" borderId="1" xfId="8" applyNumberFormat="1" applyFont="1" applyFill="1" applyBorder="1" applyAlignment="1">
      <alignment horizontal="left" vertical="center" wrapText="1"/>
    </xf>
    <xf numFmtId="0" fontId="2" fillId="15" borderId="1" xfId="10" applyFont="1" applyFill="1" applyBorder="1" applyAlignment="1">
      <alignment horizontal="center" vertical="center" wrapText="1"/>
    </xf>
    <xf numFmtId="0" fontId="32" fillId="15" borderId="1" xfId="8" applyNumberFormat="1" applyFont="1" applyFill="1" applyBorder="1" applyAlignment="1">
      <alignment horizontal="left" vertical="center" wrapText="1"/>
    </xf>
    <xf numFmtId="0" fontId="32" fillId="15" borderId="1" xfId="10" applyFont="1" applyFill="1" applyBorder="1" applyAlignment="1">
      <alignment horizontal="center" vertical="center" wrapText="1"/>
    </xf>
    <xf numFmtId="0" fontId="18" fillId="5" borderId="4" xfId="0" applyFont="1" applyFill="1" applyBorder="1" applyAlignment="1">
      <alignment horizontal="center"/>
    </xf>
    <xf numFmtId="0" fontId="18" fillId="5" borderId="3" xfId="0" applyFont="1" applyFill="1" applyBorder="1" applyAlignment="1">
      <alignment horizontal="center"/>
    </xf>
    <xf numFmtId="0" fontId="18" fillId="5" borderId="14" xfId="0" applyFont="1" applyFill="1" applyBorder="1" applyAlignment="1">
      <alignment horizontal="center"/>
    </xf>
    <xf numFmtId="0" fontId="32" fillId="15" borderId="1" xfId="0" applyFont="1" applyFill="1" applyBorder="1" applyAlignment="1">
      <alignment horizontal="right"/>
    </xf>
    <xf numFmtId="0" fontId="18" fillId="5" borderId="4" xfId="0" applyFont="1" applyFill="1" applyBorder="1" applyAlignment="1">
      <alignment horizontal="center" vertical="center"/>
    </xf>
    <xf numFmtId="0" fontId="18" fillId="5" borderId="14" xfId="0" applyFont="1" applyFill="1" applyBorder="1" applyAlignment="1">
      <alignment horizontal="center" vertical="center"/>
    </xf>
    <xf numFmtId="0" fontId="18" fillId="5" borderId="3" xfId="0" applyFont="1" applyFill="1" applyBorder="1" applyAlignment="1">
      <alignment horizontal="center" vertical="center"/>
    </xf>
    <xf numFmtId="0" fontId="35" fillId="15" borderId="1" xfId="0" applyFont="1" applyFill="1" applyBorder="1" applyAlignment="1">
      <alignment horizontal="center"/>
    </xf>
    <xf numFmtId="0" fontId="33" fillId="15" borderId="1" xfId="0" applyFont="1" applyFill="1" applyBorder="1" applyAlignment="1">
      <alignment horizontal="center"/>
    </xf>
    <xf numFmtId="0" fontId="18" fillId="5" borderId="1" xfId="0" applyFont="1" applyFill="1" applyBorder="1" applyAlignment="1">
      <alignment horizontal="center"/>
    </xf>
    <xf numFmtId="0" fontId="0" fillId="2" borderId="4" xfId="0" applyFill="1" applyBorder="1" applyAlignment="1">
      <alignment horizontal="center" wrapText="1"/>
    </xf>
    <xf numFmtId="0" fontId="0" fillId="2" borderId="3" xfId="0" applyFill="1" applyBorder="1" applyAlignment="1">
      <alignment horizontal="center" wrapText="1"/>
    </xf>
    <xf numFmtId="0" fontId="0" fillId="2" borderId="1" xfId="0" applyFill="1" applyBorder="1" applyAlignment="1">
      <alignment horizontal="center"/>
    </xf>
    <xf numFmtId="0" fontId="32" fillId="15" borderId="1" xfId="13" applyNumberFormat="1" applyFont="1" applyFill="1" applyBorder="1" applyAlignment="1">
      <alignment horizontal="left"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xf>
    <xf numFmtId="0" fontId="2" fillId="2" borderId="3" xfId="0" applyFont="1"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38" fillId="21" borderId="25" xfId="0" applyFont="1" applyFill="1" applyBorder="1" applyAlignment="1">
      <alignment horizontal="left" vertical="top" wrapText="1"/>
    </xf>
    <xf numFmtId="0" fontId="38" fillId="21" borderId="26" xfId="0" applyFont="1" applyFill="1" applyBorder="1" applyAlignment="1">
      <alignment horizontal="left" vertical="top" wrapText="1"/>
    </xf>
    <xf numFmtId="0" fontId="38" fillId="0" borderId="25" xfId="0" applyFont="1" applyBorder="1" applyAlignment="1">
      <alignment horizontal="left" vertical="top" wrapText="1"/>
    </xf>
    <xf numFmtId="0" fontId="38" fillId="0" borderId="26" xfId="0" applyFont="1" applyBorder="1" applyAlignment="1">
      <alignment horizontal="left" vertical="top" wrapText="1"/>
    </xf>
    <xf numFmtId="0" fontId="0" fillId="0" borderId="25" xfId="0" applyBorder="1" applyAlignment="1">
      <alignment horizontal="left" wrapText="1"/>
    </xf>
    <xf numFmtId="0" fontId="0" fillId="0" borderId="26" xfId="0" applyBorder="1" applyAlignment="1">
      <alignment horizontal="left" wrapText="1"/>
    </xf>
    <xf numFmtId="0" fontId="62" fillId="5" borderId="30" xfId="0" applyFont="1" applyFill="1" applyBorder="1" applyAlignment="1">
      <alignment horizontal="left" vertical="center" wrapText="1" indent="1"/>
    </xf>
    <xf numFmtId="0" fontId="59" fillId="5" borderId="33" xfId="0" applyFont="1" applyFill="1" applyBorder="1" applyAlignment="1">
      <alignment horizontal="left" vertical="center" wrapText="1" indent="1"/>
    </xf>
    <xf numFmtId="0" fontId="59" fillId="5" borderId="38" xfId="0" applyFont="1" applyFill="1" applyBorder="1" applyAlignment="1">
      <alignment horizontal="left" vertical="center" wrapText="1" indent="1"/>
    </xf>
    <xf numFmtId="0" fontId="59" fillId="5" borderId="39" xfId="0" applyFont="1" applyFill="1" applyBorder="1" applyAlignment="1">
      <alignment horizontal="left" vertical="center" wrapText="1" indent="1"/>
    </xf>
    <xf numFmtId="0" fontId="60" fillId="0" borderId="30" xfId="0" applyFont="1" applyBorder="1" applyAlignment="1">
      <alignment horizontal="left" vertical="top" wrapText="1"/>
    </xf>
    <xf numFmtId="0" fontId="60" fillId="0" borderId="31" xfId="0" applyFont="1" applyBorder="1" applyAlignment="1">
      <alignment horizontal="left" vertical="top" wrapText="1"/>
    </xf>
    <xf numFmtId="0" fontId="60" fillId="0" borderId="32" xfId="0" applyFont="1" applyBorder="1" applyAlignment="1">
      <alignment horizontal="left" vertical="top" wrapText="1"/>
    </xf>
    <xf numFmtId="0" fontId="0" fillId="0" borderId="33" xfId="0" applyBorder="1" applyAlignment="1">
      <alignment horizontal="left" vertical="top" wrapText="1"/>
    </xf>
    <xf numFmtId="0" fontId="0" fillId="0" borderId="0" xfId="0" applyAlignment="1">
      <alignment horizontal="left" vertical="top" wrapText="1"/>
    </xf>
    <xf numFmtId="0" fontId="0" fillId="0" borderId="34" xfId="0"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59" fillId="5" borderId="37" xfId="0" applyFont="1" applyFill="1" applyBorder="1" applyAlignment="1">
      <alignment horizontal="center" vertical="center" wrapText="1"/>
    </xf>
    <xf numFmtId="0" fontId="59" fillId="5" borderId="38" xfId="0" applyFont="1" applyFill="1" applyBorder="1" applyAlignment="1">
      <alignment horizontal="center" vertical="center" wrapText="1"/>
    </xf>
    <xf numFmtId="0" fontId="59" fillId="5" borderId="39" xfId="0" applyFont="1" applyFill="1" applyBorder="1" applyAlignment="1">
      <alignment horizontal="center" vertical="center" wrapText="1"/>
    </xf>
    <xf numFmtId="0" fontId="62" fillId="5" borderId="37" xfId="0" applyFont="1" applyFill="1" applyBorder="1" applyAlignment="1">
      <alignment horizontal="center" vertical="center" wrapText="1"/>
    </xf>
    <xf numFmtId="0" fontId="62" fillId="5" borderId="38" xfId="0" applyFont="1" applyFill="1" applyBorder="1" applyAlignment="1">
      <alignment horizontal="center" vertical="center" wrapText="1"/>
    </xf>
    <xf numFmtId="0" fontId="2" fillId="5" borderId="1" xfId="0" applyFont="1" applyFill="1" applyBorder="1" applyAlignment="1">
      <alignment horizontal="center"/>
    </xf>
    <xf numFmtId="0" fontId="2" fillId="0" borderId="1" xfId="0" applyFont="1" applyBorder="1" applyAlignment="1">
      <alignment horizontal="center"/>
    </xf>
    <xf numFmtId="0" fontId="66" fillId="5" borderId="37" xfId="0" applyFont="1" applyFill="1" applyBorder="1" applyAlignment="1">
      <alignment horizontal="center" vertical="center" wrapText="1"/>
    </xf>
    <xf numFmtId="0" fontId="66" fillId="5" borderId="38" xfId="0" applyFont="1" applyFill="1" applyBorder="1" applyAlignment="1">
      <alignment horizontal="center" vertical="center" wrapText="1"/>
    </xf>
    <xf numFmtId="0" fontId="66" fillId="5" borderId="40" xfId="0" applyFont="1" applyFill="1" applyBorder="1" applyAlignment="1">
      <alignment horizontal="center" vertical="center" wrapText="1"/>
    </xf>
    <xf numFmtId="0" fontId="2" fillId="0" borderId="34" xfId="0" applyFont="1" applyBorder="1" applyAlignment="1">
      <alignment horizontal="center" wrapText="1"/>
    </xf>
    <xf numFmtId="0" fontId="2" fillId="0" borderId="35" xfId="0" applyFont="1" applyBorder="1" applyAlignment="1">
      <alignment horizontal="center" wrapText="1"/>
    </xf>
    <xf numFmtId="0" fontId="2" fillId="0" borderId="36" xfId="0" applyFont="1" applyBorder="1" applyAlignment="1">
      <alignment horizontal="center" wrapText="1"/>
    </xf>
    <xf numFmtId="0" fontId="0" fillId="5" borderId="1" xfId="0" applyFill="1" applyBorder="1" applyAlignment="1">
      <alignment horizontal="center"/>
    </xf>
    <xf numFmtId="164" fontId="0" fillId="5" borderId="1" xfId="5" applyNumberFormat="1" applyFont="1" applyFill="1" applyBorder="1" applyAlignment="1">
      <alignment horizontal="center" vertical="center" wrapText="1"/>
    </xf>
    <xf numFmtId="164" fontId="0" fillId="5" borderId="1" xfId="5" applyNumberFormat="1" applyFont="1" applyFill="1" applyBorder="1"/>
    <xf numFmtId="164" fontId="2" fillId="5" borderId="1" xfId="5" applyNumberFormat="1" applyFont="1" applyFill="1" applyBorder="1" applyAlignment="1">
      <alignment vertical="center"/>
    </xf>
    <xf numFmtId="164" fontId="2" fillId="5" borderId="1" xfId="5" applyNumberFormat="1" applyFont="1" applyFill="1" applyBorder="1" applyAlignment="1">
      <alignment horizontal="center" vertical="center"/>
    </xf>
  </cellXfs>
  <cellStyles count="14">
    <cellStyle name="Comma" xfId="1" builtinId="3"/>
    <cellStyle name="Comma 2" xfId="5" xr:uid="{00000000-0005-0000-0000-000001000000}"/>
    <cellStyle name="Comma 2 2" xfId="6" xr:uid="{00000000-0005-0000-0000-000002000000}"/>
    <cellStyle name="Comma 3" xfId="8" xr:uid="{00000000-0005-0000-0000-000003000000}"/>
    <cellStyle name="Comma 3 2" xfId="13" xr:uid="{00000000-0005-0000-0000-000004000000}"/>
    <cellStyle name="Normal" xfId="0" builtinId="0"/>
    <cellStyle name="Normal 17" xfId="10" xr:uid="{00000000-0005-0000-0000-000006000000}"/>
    <cellStyle name="Normal 2" xfId="3" xr:uid="{00000000-0005-0000-0000-000007000000}"/>
    <cellStyle name="Normal 2 2" xfId="4" xr:uid="{00000000-0005-0000-0000-000008000000}"/>
    <cellStyle name="Normal 2 2 2" xfId="9" xr:uid="{00000000-0005-0000-0000-000009000000}"/>
    <cellStyle name="Normal 2 3" xfId="7" xr:uid="{00000000-0005-0000-0000-00000A000000}"/>
    <cellStyle name="Normal 3 2 4" xfId="12" xr:uid="{00000000-0005-0000-0000-00000B000000}"/>
    <cellStyle name="Normal 3 6 3" xfId="11" xr:uid="{00000000-0005-0000-0000-00000C000000}"/>
    <cellStyle name="Percent" xfId="2" builtinId="5"/>
  </cellStyles>
  <dxfs count="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7</xdr:col>
      <xdr:colOff>79948</xdr:colOff>
      <xdr:row>9</xdr:row>
      <xdr:rowOff>33578</xdr:rowOff>
    </xdr:from>
    <xdr:ext cx="453452" cy="437248"/>
    <xdr:pic>
      <xdr:nvPicPr>
        <xdr:cNvPr id="2" name="image22.jpeg">
          <a:extLst>
            <a:ext uri="{FF2B5EF4-FFF2-40B4-BE49-F238E27FC236}">
              <a16:creationId xmlns:a16="http://schemas.microsoft.com/office/drawing/2014/main" id="{0A959AE6-D9F6-4F5A-BDED-457D1DF5E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5115" y="2264545"/>
          <a:ext cx="453452" cy="437248"/>
        </a:xfrm>
        <a:prstGeom prst="rect">
          <a:avLst/>
        </a:prstGeom>
      </xdr:spPr>
    </xdr:pic>
    <xdr:clientData/>
  </xdr:oneCellAnchor>
  <xdr:oneCellAnchor>
    <xdr:from>
      <xdr:col>7</xdr:col>
      <xdr:colOff>5758</xdr:colOff>
      <xdr:row>16</xdr:row>
      <xdr:rowOff>137921</xdr:rowOff>
    </xdr:from>
    <xdr:ext cx="580643" cy="301751"/>
    <xdr:pic>
      <xdr:nvPicPr>
        <xdr:cNvPr id="3" name="image23.png">
          <a:extLst>
            <a:ext uri="{FF2B5EF4-FFF2-40B4-BE49-F238E27FC236}">
              <a16:creationId xmlns:a16="http://schemas.microsoft.com/office/drawing/2014/main" id="{97947B2B-87C2-4A11-B8F3-0F5DBE6281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60925" y="5713221"/>
          <a:ext cx="580643" cy="301751"/>
        </a:xfrm>
        <a:prstGeom prst="rect">
          <a:avLst/>
        </a:prstGeom>
      </xdr:spPr>
    </xdr:pic>
    <xdr:clientData/>
  </xdr:oneCellAnchor>
  <xdr:oneCellAnchor>
    <xdr:from>
      <xdr:col>7</xdr:col>
      <xdr:colOff>27939</xdr:colOff>
      <xdr:row>17</xdr:row>
      <xdr:rowOff>112944</xdr:rowOff>
    </xdr:from>
    <xdr:ext cx="541019" cy="312419"/>
    <xdr:pic>
      <xdr:nvPicPr>
        <xdr:cNvPr id="4" name="image25.png">
          <a:extLst>
            <a:ext uri="{FF2B5EF4-FFF2-40B4-BE49-F238E27FC236}">
              <a16:creationId xmlns:a16="http://schemas.microsoft.com/office/drawing/2014/main" id="{DCE22142-AED1-4CA1-A080-3788DF9B36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83106" y="6221644"/>
          <a:ext cx="541019" cy="312419"/>
        </a:xfrm>
        <a:prstGeom prst="rect">
          <a:avLst/>
        </a:prstGeom>
      </xdr:spPr>
    </xdr:pic>
    <xdr:clientData/>
  </xdr:oneCellAnchor>
  <xdr:oneCellAnchor>
    <xdr:from>
      <xdr:col>7</xdr:col>
      <xdr:colOff>168486</xdr:colOff>
      <xdr:row>20</xdr:row>
      <xdr:rowOff>12562</xdr:rowOff>
    </xdr:from>
    <xdr:ext cx="259081" cy="406198"/>
    <xdr:pic>
      <xdr:nvPicPr>
        <xdr:cNvPr id="5" name="image28.jpeg">
          <a:extLst>
            <a:ext uri="{FF2B5EF4-FFF2-40B4-BE49-F238E27FC236}">
              <a16:creationId xmlns:a16="http://schemas.microsoft.com/office/drawing/2014/main" id="{06E01BFE-3DD9-45DF-86FD-65F8412CEDB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23653" y="6989095"/>
          <a:ext cx="259081" cy="406198"/>
        </a:xfrm>
        <a:prstGeom prst="rect">
          <a:avLst/>
        </a:prstGeom>
      </xdr:spPr>
    </xdr:pic>
    <xdr:clientData/>
  </xdr:oneCellAnchor>
  <xdr:oneCellAnchor>
    <xdr:from>
      <xdr:col>7</xdr:col>
      <xdr:colOff>189937</xdr:colOff>
      <xdr:row>21</xdr:row>
      <xdr:rowOff>51476</xdr:rowOff>
    </xdr:from>
    <xdr:ext cx="279001" cy="422254"/>
    <xdr:pic>
      <xdr:nvPicPr>
        <xdr:cNvPr id="6" name="image30.jpeg">
          <a:extLst>
            <a:ext uri="{FF2B5EF4-FFF2-40B4-BE49-F238E27FC236}">
              <a16:creationId xmlns:a16="http://schemas.microsoft.com/office/drawing/2014/main" id="{F5CB93AE-D4A2-4502-926B-677D2B2ADEC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45104" y="7459809"/>
          <a:ext cx="279001" cy="422254"/>
        </a:xfrm>
        <a:prstGeom prst="rect">
          <a:avLst/>
        </a:prstGeom>
      </xdr:spPr>
    </xdr:pic>
    <xdr:clientData/>
  </xdr:oneCellAnchor>
  <xdr:oneCellAnchor>
    <xdr:from>
      <xdr:col>7</xdr:col>
      <xdr:colOff>21166</xdr:colOff>
      <xdr:row>6</xdr:row>
      <xdr:rowOff>102754</xdr:rowOff>
    </xdr:from>
    <xdr:ext cx="546100" cy="520922"/>
    <xdr:pic>
      <xdr:nvPicPr>
        <xdr:cNvPr id="7" name="image32.jpeg">
          <a:extLst>
            <a:ext uri="{FF2B5EF4-FFF2-40B4-BE49-F238E27FC236}">
              <a16:creationId xmlns:a16="http://schemas.microsoft.com/office/drawing/2014/main" id="{143A7524-F14B-4690-9C0E-27DB58D6387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76333" y="1135687"/>
          <a:ext cx="546100" cy="520922"/>
        </a:xfrm>
        <a:prstGeom prst="rect">
          <a:avLst/>
        </a:prstGeom>
      </xdr:spPr>
    </xdr:pic>
    <xdr:clientData/>
  </xdr:oneCellAnchor>
  <xdr:oneCellAnchor>
    <xdr:from>
      <xdr:col>7</xdr:col>
      <xdr:colOff>110912</xdr:colOff>
      <xdr:row>8</xdr:row>
      <xdr:rowOff>81689</xdr:rowOff>
    </xdr:from>
    <xdr:ext cx="452122" cy="436334"/>
    <xdr:pic>
      <xdr:nvPicPr>
        <xdr:cNvPr id="8" name="image33.jpeg">
          <a:extLst>
            <a:ext uri="{FF2B5EF4-FFF2-40B4-BE49-F238E27FC236}">
              <a16:creationId xmlns:a16="http://schemas.microsoft.com/office/drawing/2014/main" id="{44822400-DF9B-47F1-A516-CFF770112D8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66079" y="1783489"/>
          <a:ext cx="452122" cy="436334"/>
        </a:xfrm>
        <a:prstGeom prst="rect">
          <a:avLst/>
        </a:prstGeom>
      </xdr:spPr>
    </xdr:pic>
    <xdr:clientData/>
  </xdr:oneCellAnchor>
  <xdr:oneCellAnchor>
    <xdr:from>
      <xdr:col>7</xdr:col>
      <xdr:colOff>65277</xdr:colOff>
      <xdr:row>10</xdr:row>
      <xdr:rowOff>50989</xdr:rowOff>
    </xdr:from>
    <xdr:ext cx="438489" cy="373391"/>
    <xdr:pic>
      <xdr:nvPicPr>
        <xdr:cNvPr id="9" name="image34.jpeg">
          <a:extLst>
            <a:ext uri="{FF2B5EF4-FFF2-40B4-BE49-F238E27FC236}">
              <a16:creationId xmlns:a16="http://schemas.microsoft.com/office/drawing/2014/main" id="{24920FBB-A5A8-4D5F-8DB5-646C89AAE81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420444" y="2734922"/>
          <a:ext cx="438489" cy="373391"/>
        </a:xfrm>
        <a:prstGeom prst="rect">
          <a:avLst/>
        </a:prstGeom>
      </xdr:spPr>
    </xdr:pic>
    <xdr:clientData/>
  </xdr:oneCellAnchor>
  <xdr:oneCellAnchor>
    <xdr:from>
      <xdr:col>7</xdr:col>
      <xdr:colOff>30988</xdr:colOff>
      <xdr:row>11</xdr:row>
      <xdr:rowOff>32965</xdr:rowOff>
    </xdr:from>
    <xdr:ext cx="608860" cy="403068"/>
    <xdr:pic>
      <xdr:nvPicPr>
        <xdr:cNvPr id="10" name="image35.jpeg">
          <a:extLst>
            <a:ext uri="{FF2B5EF4-FFF2-40B4-BE49-F238E27FC236}">
              <a16:creationId xmlns:a16="http://schemas.microsoft.com/office/drawing/2014/main" id="{C7C5EEA8-A612-4AF0-A086-FC0286C0DD5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386155" y="3157165"/>
          <a:ext cx="608860" cy="403068"/>
        </a:xfrm>
        <a:prstGeom prst="rect">
          <a:avLst/>
        </a:prstGeom>
      </xdr:spPr>
    </xdr:pic>
    <xdr:clientData/>
  </xdr:oneCellAnchor>
  <xdr:oneCellAnchor>
    <xdr:from>
      <xdr:col>7</xdr:col>
      <xdr:colOff>79333</xdr:colOff>
      <xdr:row>14</xdr:row>
      <xdr:rowOff>28036</xdr:rowOff>
    </xdr:from>
    <xdr:ext cx="441367" cy="443980"/>
    <xdr:pic>
      <xdr:nvPicPr>
        <xdr:cNvPr id="11" name="image37.jpeg">
          <a:extLst>
            <a:ext uri="{FF2B5EF4-FFF2-40B4-BE49-F238E27FC236}">
              <a16:creationId xmlns:a16="http://schemas.microsoft.com/office/drawing/2014/main" id="{FCF0A933-5280-4ECC-B417-CACD09FA2BF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434500" y="4561936"/>
          <a:ext cx="441367" cy="443980"/>
        </a:xfrm>
        <a:prstGeom prst="rect">
          <a:avLst/>
        </a:prstGeom>
      </xdr:spPr>
    </xdr:pic>
    <xdr:clientData/>
  </xdr:oneCellAnchor>
  <xdr:oneCellAnchor>
    <xdr:from>
      <xdr:col>7</xdr:col>
      <xdr:colOff>68749</xdr:colOff>
      <xdr:row>15</xdr:row>
      <xdr:rowOff>23705</xdr:rowOff>
    </xdr:from>
    <xdr:ext cx="478535" cy="534923"/>
    <xdr:pic>
      <xdr:nvPicPr>
        <xdr:cNvPr id="12" name="image37.jpeg">
          <a:extLst>
            <a:ext uri="{FF2B5EF4-FFF2-40B4-BE49-F238E27FC236}">
              <a16:creationId xmlns:a16="http://schemas.microsoft.com/office/drawing/2014/main" id="{226C67FE-DAE4-4CBC-AD9F-E0D4F85F84B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423916" y="5052905"/>
          <a:ext cx="478535" cy="534923"/>
        </a:xfrm>
        <a:prstGeom prst="rect">
          <a:avLst/>
        </a:prstGeom>
      </xdr:spPr>
    </xdr:pic>
    <xdr:clientData/>
  </xdr:oneCellAnchor>
  <xdr:oneCellAnchor>
    <xdr:from>
      <xdr:col>7</xdr:col>
      <xdr:colOff>7111</xdr:colOff>
      <xdr:row>11</xdr:row>
      <xdr:rowOff>427990</xdr:rowOff>
    </xdr:from>
    <xdr:ext cx="632459" cy="504443"/>
    <xdr:pic>
      <xdr:nvPicPr>
        <xdr:cNvPr id="13" name="image38.jpeg">
          <a:extLst>
            <a:ext uri="{FF2B5EF4-FFF2-40B4-BE49-F238E27FC236}">
              <a16:creationId xmlns:a16="http://schemas.microsoft.com/office/drawing/2014/main" id="{8C2AB35F-4BB6-49DC-9C45-9B3B6FDFB56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362278" y="3552190"/>
          <a:ext cx="632459" cy="504443"/>
        </a:xfrm>
        <a:prstGeom prst="rect">
          <a:avLst/>
        </a:prstGeom>
      </xdr:spPr>
    </xdr:pic>
    <xdr:clientData/>
  </xdr:oneCellAnchor>
  <xdr:oneCellAnchor>
    <xdr:from>
      <xdr:col>6</xdr:col>
      <xdr:colOff>606890</xdr:colOff>
      <xdr:row>13</xdr:row>
      <xdr:rowOff>4656</xdr:rowOff>
    </xdr:from>
    <xdr:ext cx="633983" cy="504443"/>
    <xdr:pic>
      <xdr:nvPicPr>
        <xdr:cNvPr id="14" name="image38.jpeg">
          <a:extLst>
            <a:ext uri="{FF2B5EF4-FFF2-40B4-BE49-F238E27FC236}">
              <a16:creationId xmlns:a16="http://schemas.microsoft.com/office/drawing/2014/main" id="{019D8B66-0573-461E-8002-AB13FC7B69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352457" y="4085589"/>
          <a:ext cx="633983" cy="504443"/>
        </a:xfrm>
        <a:prstGeom prst="rect">
          <a:avLst/>
        </a:prstGeom>
      </xdr:spPr>
    </xdr:pic>
    <xdr:clientData/>
  </xdr:oneCellAnchor>
  <xdr:oneCellAnchor>
    <xdr:from>
      <xdr:col>7</xdr:col>
      <xdr:colOff>49529</xdr:colOff>
      <xdr:row>22</xdr:row>
      <xdr:rowOff>113876</xdr:rowOff>
    </xdr:from>
    <xdr:ext cx="531875" cy="422148"/>
    <xdr:pic>
      <xdr:nvPicPr>
        <xdr:cNvPr id="15" name="image39.jpeg">
          <a:extLst>
            <a:ext uri="{FF2B5EF4-FFF2-40B4-BE49-F238E27FC236}">
              <a16:creationId xmlns:a16="http://schemas.microsoft.com/office/drawing/2014/main" id="{44EC0B61-7902-4DCE-8E36-77F9373872ED}"/>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404696" y="8017509"/>
          <a:ext cx="531875" cy="422148"/>
        </a:xfrm>
        <a:prstGeom prst="rect">
          <a:avLst/>
        </a:prstGeom>
      </xdr:spPr>
    </xdr:pic>
    <xdr:clientData/>
  </xdr:oneCellAnchor>
  <xdr:oneCellAnchor>
    <xdr:from>
      <xdr:col>6</xdr:col>
      <xdr:colOff>608921</xdr:colOff>
      <xdr:row>25</xdr:row>
      <xdr:rowOff>162306</xdr:rowOff>
    </xdr:from>
    <xdr:ext cx="620268" cy="300624"/>
    <xdr:pic>
      <xdr:nvPicPr>
        <xdr:cNvPr id="16" name="image40.jpeg">
          <a:extLst>
            <a:ext uri="{FF2B5EF4-FFF2-40B4-BE49-F238E27FC236}">
              <a16:creationId xmlns:a16="http://schemas.microsoft.com/office/drawing/2014/main" id="{A6C0632F-2F42-4DCE-B51C-7A7882F85EB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5354488" y="9771973"/>
          <a:ext cx="620268" cy="300624"/>
        </a:xfrm>
        <a:prstGeom prst="rect">
          <a:avLst/>
        </a:prstGeom>
      </xdr:spPr>
    </xdr:pic>
    <xdr:clientData/>
  </xdr:oneCellAnchor>
  <xdr:oneCellAnchor>
    <xdr:from>
      <xdr:col>7</xdr:col>
      <xdr:colOff>101770</xdr:colOff>
      <xdr:row>26</xdr:row>
      <xdr:rowOff>34374</xdr:rowOff>
    </xdr:from>
    <xdr:ext cx="411480" cy="315467"/>
    <xdr:pic>
      <xdr:nvPicPr>
        <xdr:cNvPr id="17" name="image43.png">
          <a:extLst>
            <a:ext uri="{FF2B5EF4-FFF2-40B4-BE49-F238E27FC236}">
              <a16:creationId xmlns:a16="http://schemas.microsoft.com/office/drawing/2014/main" id="{9A42528B-EF1E-493E-A290-13A077EC375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456937" y="10274807"/>
          <a:ext cx="411480" cy="315467"/>
        </a:xfrm>
        <a:prstGeom prst="rect">
          <a:avLst/>
        </a:prstGeom>
      </xdr:spPr>
    </xdr:pic>
    <xdr:clientData/>
  </xdr:oneCellAnchor>
  <xdr:oneCellAnchor>
    <xdr:from>
      <xdr:col>7</xdr:col>
      <xdr:colOff>179409</xdr:colOff>
      <xdr:row>27</xdr:row>
      <xdr:rowOff>26077</xdr:rowOff>
    </xdr:from>
    <xdr:ext cx="257954" cy="312590"/>
    <xdr:pic>
      <xdr:nvPicPr>
        <xdr:cNvPr id="18" name="image44.jpeg">
          <a:extLst>
            <a:ext uri="{FF2B5EF4-FFF2-40B4-BE49-F238E27FC236}">
              <a16:creationId xmlns:a16="http://schemas.microsoft.com/office/drawing/2014/main" id="{79793E52-E69F-4BF8-B367-C4E66080D1C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34576" y="10617877"/>
          <a:ext cx="257954" cy="312590"/>
        </a:xfrm>
        <a:prstGeom prst="rect">
          <a:avLst/>
        </a:prstGeom>
      </xdr:spPr>
    </xdr:pic>
    <xdr:clientData/>
  </xdr:oneCellAnchor>
  <xdr:oneCellAnchor>
    <xdr:from>
      <xdr:col>7</xdr:col>
      <xdr:colOff>40977</xdr:colOff>
      <xdr:row>23</xdr:row>
      <xdr:rowOff>182033</xdr:rowOff>
    </xdr:from>
    <xdr:ext cx="548402" cy="493266"/>
    <xdr:pic>
      <xdr:nvPicPr>
        <xdr:cNvPr id="19" name="image45.png">
          <a:extLst>
            <a:ext uri="{FF2B5EF4-FFF2-40B4-BE49-F238E27FC236}">
              <a16:creationId xmlns:a16="http://schemas.microsoft.com/office/drawing/2014/main" id="{8358B687-2972-47F2-B6A4-542D633B120A}"/>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396144" y="8716433"/>
          <a:ext cx="548402" cy="49326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SOR%20Narmada%202004-05\final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LESERVER\Users\srinidhianantharaman\Library\Containers\com.apple.mail\Data\Library\Mail%20Downloads\345334C1-106E-4C7C-9659-BDDFA1FDB6EE\CompositeDesig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PIYOUS%20J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SOR%20Narmada%202004-05\fina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48B4EFC\Estimate%20%20Kullu%20T.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AAI%20LUCKNOW\ALL%20COMPUTER\Lucknow\All%20Estimate%20T-1%20&amp;%20T-2\Estimate%20Cargo%20Final%2012.08.2021\Users\TEMP.AAI-PC.064\Downloads\Documents%20and%20Settings\AAI\Application%20Data\Microsoft\Excel\SOR%20Narmada%202004-05\final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t0043/AppData/Local/Microsoft/Windows/INetCache/Content.Outlook/4SW7MT7R/Abstract%20Summary%20Sheet%20_CivilCIP%20Lounge%20%20T3%20Lok_2024_05_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t0043/AppData/Local/Microsoft/Windows/INetCache/Content.Outlook/4SW7MT7R/R2%20Comparative%20Statement_CIP%20Lounge_2023_11_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NOT FULL RESTRAINT"/>
      <sheetName val="BEARING &amp; BUCKLING"/>
      <sheetName val="PFC"/>
      <sheetName val="UC"/>
      <sheetName val="RSJ"/>
      <sheetName val="FULL RESTRAINT"/>
      <sheetName val="CANTILEVER"/>
      <sheetName val="Notes"/>
      <sheetName val="About"/>
      <sheetName val="Other"/>
      <sheetName val="UB"/>
      <sheetName val="CASHFLOWS"/>
      <sheetName val="OVER HEADS"/>
      <sheetName val="AutoOpen Stub Data"/>
      <sheetName val="Detail"/>
      <sheetName val="Costing"/>
      <sheetName val="LEVEL SHEET"/>
      <sheetName val="Rate Analysis"/>
      <sheetName val="MN T.B."/>
      <sheetName val="FitOutConfCentre"/>
      <sheetName val="Internet"/>
      <sheetName val="concrete"/>
      <sheetName val="Field Values"/>
      <sheetName val="Material "/>
      <sheetName val="Consolidated"/>
      <sheetName val="L4-L15"/>
      <sheetName val="KP1590_E"/>
      <sheetName val="Sheet1"/>
      <sheetName val="Cashflow projection"/>
      <sheetName val="CABLERET"/>
      <sheetName val="Earthing Tower-1"/>
      <sheetName val="detail'02"/>
      <sheetName val="old_serial no."/>
      <sheetName val="tot_ass_9697"/>
      <sheetName val="Material"/>
    </sheetNames>
    <sheetDataSet>
      <sheetData sheetId="0" refreshError="1">
        <row r="9">
          <cell r="D9">
            <v>15.5</v>
          </cell>
        </row>
        <row r="33">
          <cell r="D33">
            <v>245</v>
          </cell>
        </row>
        <row r="36">
          <cell r="H36">
            <v>3320.8711200000007</v>
          </cell>
        </row>
        <row r="40">
          <cell r="P40">
            <v>2680.4174040000007</v>
          </cell>
        </row>
      </sheetData>
      <sheetData sheetId="1" refreshError="1"/>
      <sheetData sheetId="2" refreshError="1"/>
      <sheetData sheetId="3" refreshError="1">
        <row r="11">
          <cell r="S11">
            <v>9</v>
          </cell>
        </row>
        <row r="18">
          <cell r="E18">
            <v>275</v>
          </cell>
        </row>
      </sheetData>
      <sheetData sheetId="4" refreshError="1">
        <row r="21">
          <cell r="C21">
            <v>1</v>
          </cell>
        </row>
        <row r="22">
          <cell r="B22" t="str">
            <v>&gt; 50.00</v>
          </cell>
        </row>
        <row r="23">
          <cell r="B23">
            <v>50</v>
          </cell>
        </row>
        <row r="24">
          <cell r="B24">
            <v>10</v>
          </cell>
        </row>
        <row r="25">
          <cell r="B25">
            <v>5</v>
          </cell>
        </row>
        <row r="26">
          <cell r="B26">
            <v>2</v>
          </cell>
        </row>
        <row r="27">
          <cell r="B27">
            <v>1.5</v>
          </cell>
        </row>
        <row r="28">
          <cell r="B28">
            <v>1</v>
          </cell>
        </row>
        <row r="29">
          <cell r="B29">
            <v>0.5</v>
          </cell>
        </row>
        <row r="30">
          <cell r="B30">
            <v>0</v>
          </cell>
        </row>
        <row r="31">
          <cell r="B31">
            <v>-0.1</v>
          </cell>
        </row>
        <row r="32">
          <cell r="B32">
            <v>-0.2</v>
          </cell>
        </row>
        <row r="33">
          <cell r="B33">
            <v>-0.3</v>
          </cell>
        </row>
        <row r="34">
          <cell r="B34">
            <v>-0.4</v>
          </cell>
        </row>
        <row r="35">
          <cell r="B35">
            <v>-0.5</v>
          </cell>
        </row>
        <row r="36">
          <cell r="B36">
            <v>-0.6</v>
          </cell>
        </row>
        <row r="37">
          <cell r="B37">
            <v>-0.7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sheetName val="DATA"/>
    </sheetNames>
    <sheetDataSet>
      <sheetData sheetId="0"/>
      <sheetData sheetId="1">
        <row r="3">
          <cell r="H3" t="str">
            <v>SIZE</v>
          </cell>
          <cell r="I3" t="str">
            <v>M25</v>
          </cell>
          <cell r="J3" t="str">
            <v>M30</v>
          </cell>
          <cell r="K3" t="str">
            <v>M40</v>
          </cell>
        </row>
        <row r="4">
          <cell r="H4">
            <v>8</v>
          </cell>
          <cell r="I4">
            <v>0.32800000000000001</v>
          </cell>
          <cell r="J4">
            <v>0.30399999999999999</v>
          </cell>
          <cell r="K4">
            <v>0.27200000000000002</v>
          </cell>
        </row>
        <row r="5">
          <cell r="H5">
            <v>10</v>
          </cell>
          <cell r="I5">
            <v>0.41</v>
          </cell>
          <cell r="J5">
            <v>0.38</v>
          </cell>
          <cell r="K5">
            <v>0.34</v>
          </cell>
        </row>
        <row r="6">
          <cell r="H6">
            <v>12</v>
          </cell>
          <cell r="I6">
            <v>0.49199999999999999</v>
          </cell>
          <cell r="J6">
            <v>0.45600000000000002</v>
          </cell>
          <cell r="K6">
            <v>0.40799999999999997</v>
          </cell>
        </row>
        <row r="7">
          <cell r="H7">
            <v>16</v>
          </cell>
          <cell r="I7">
            <v>0.65600000000000003</v>
          </cell>
          <cell r="J7">
            <v>0.60799999999999998</v>
          </cell>
          <cell r="K7">
            <v>0.54400000000000004</v>
          </cell>
        </row>
        <row r="8">
          <cell r="H8">
            <v>20</v>
          </cell>
          <cell r="I8">
            <v>0.82</v>
          </cell>
          <cell r="J8">
            <v>0.76</v>
          </cell>
          <cell r="K8">
            <v>0.68</v>
          </cell>
        </row>
        <row r="9">
          <cell r="H9">
            <v>25</v>
          </cell>
          <cell r="I9">
            <v>1.0249999999999999</v>
          </cell>
          <cell r="J9">
            <v>0.95</v>
          </cell>
          <cell r="K9">
            <v>0.85</v>
          </cell>
        </row>
        <row r="10">
          <cell r="H10">
            <v>28</v>
          </cell>
          <cell r="I10">
            <v>1.1479999999999999</v>
          </cell>
          <cell r="J10">
            <v>1.0640000000000001</v>
          </cell>
          <cell r="K10">
            <v>0.95199999999999996</v>
          </cell>
        </row>
        <row r="11">
          <cell r="H11">
            <v>32</v>
          </cell>
          <cell r="I11">
            <v>1.3120000000000001</v>
          </cell>
          <cell r="J11">
            <v>1.216</v>
          </cell>
          <cell r="K11">
            <v>1.0880000000000001</v>
          </cell>
        </row>
        <row r="30">
          <cell r="C30" t="str">
            <v>Fdn. Lvl.</v>
          </cell>
        </row>
        <row r="31">
          <cell r="C31" t="str">
            <v>Bas Fl. Lvl.</v>
          </cell>
        </row>
        <row r="32">
          <cell r="C32" t="str">
            <v>Gr. Fl. Lvl.</v>
          </cell>
        </row>
        <row r="33">
          <cell r="C33" t="str">
            <v>I st Fl. Lvl.</v>
          </cell>
        </row>
        <row r="34">
          <cell r="C34" t="str">
            <v>II nd Fl. Lvl.</v>
          </cell>
        </row>
        <row r="35">
          <cell r="C35" t="str">
            <v>III rd Fl. Lvl.</v>
          </cell>
        </row>
        <row r="36">
          <cell r="C36" t="str">
            <v>IV th Fl. Lvl.</v>
          </cell>
        </row>
        <row r="38">
          <cell r="C38" t="str">
            <v>Plinth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Estimate"/>
      <sheetName val="Meas"/>
      <sheetName val="Rate Analysis"/>
      <sheetName val="Analysis-Pav"/>
      <sheetName val="Annx A"/>
      <sheetName val="Cost Index"/>
      <sheetName val="Basic Rat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AMARY Sheet, "/>
    </sheetNames>
    <sheetDataSet>
      <sheetData sheetId="0">
        <row r="6">
          <cell r="B6" t="str">
            <v>Structure Steel Work</v>
          </cell>
          <cell r="C6">
            <v>546000</v>
          </cell>
        </row>
        <row r="8">
          <cell r="B8" t="str">
            <v>ELECTRICAL WORKS</v>
          </cell>
          <cell r="C8">
            <v>4038720</v>
          </cell>
        </row>
        <row r="10">
          <cell r="B10" t="str">
            <v>PLUMBING WORKS &amp; Fire</v>
          </cell>
          <cell r="C10">
            <v>1229775</v>
          </cell>
        </row>
        <row r="12">
          <cell r="B12" t="str">
            <v>HVAC WORKS</v>
          </cell>
          <cell r="C12">
            <v>1638700</v>
          </cell>
        </row>
        <row r="14">
          <cell r="B14" t="str">
            <v>FIX FURNITURE</v>
          </cell>
          <cell r="C14">
            <v>3636500</v>
          </cell>
        </row>
        <row r="16">
          <cell r="B16" t="str">
            <v>LIGHTS &amp; PANELS</v>
          </cell>
          <cell r="C16">
            <v>1905480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ivil &amp; Dismantling"/>
      <sheetName val="Structural Steel"/>
      <sheetName val="Electrical Work"/>
      <sheetName val="PHE and FF"/>
      <sheetName val="HVAC"/>
      <sheetName val="Light Fixtures"/>
      <sheetName val="Furniture"/>
      <sheetName val="LOM-MEP"/>
      <sheetName val="LOM-C&amp;I"/>
      <sheetName val="Furniture Specs"/>
    </sheetNames>
    <sheetDataSet>
      <sheetData sheetId="0"/>
      <sheetData sheetId="1"/>
      <sheetData sheetId="2">
        <row r="31">
          <cell r="F31">
            <v>546000</v>
          </cell>
        </row>
      </sheetData>
      <sheetData sheetId="3">
        <row r="60">
          <cell r="F60">
            <v>2253020</v>
          </cell>
        </row>
        <row r="95">
          <cell r="F95">
            <v>424200</v>
          </cell>
        </row>
        <row r="138">
          <cell r="F138">
            <v>727650</v>
          </cell>
        </row>
        <row r="162">
          <cell r="F162">
            <v>519300</v>
          </cell>
        </row>
        <row r="168">
          <cell r="F168">
            <v>114550</v>
          </cell>
        </row>
      </sheetData>
      <sheetData sheetId="4">
        <row r="42">
          <cell r="F42">
            <v>538400</v>
          </cell>
        </row>
        <row r="73">
          <cell r="F73">
            <v>97725</v>
          </cell>
        </row>
        <row r="88">
          <cell r="F88">
            <v>94480</v>
          </cell>
        </row>
        <row r="114">
          <cell r="F114">
            <v>499170</v>
          </cell>
        </row>
      </sheetData>
      <sheetData sheetId="5">
        <row r="56">
          <cell r="F56">
            <v>1148700</v>
          </cell>
        </row>
        <row r="80">
          <cell r="F80">
            <v>490000</v>
          </cell>
        </row>
      </sheetData>
      <sheetData sheetId="6">
        <row r="36">
          <cell r="G36">
            <v>1905480</v>
          </cell>
        </row>
      </sheetData>
      <sheetData sheetId="7">
        <row r="47">
          <cell r="F47">
            <v>3636500</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tabSelected="1" workbookViewId="0">
      <pane ySplit="6" topLeftCell="A22" activePane="bottomLeft" state="frozen"/>
      <selection activeCell="E7" sqref="E7"/>
      <selection pane="bottomLeft" activeCell="D31" sqref="D31"/>
    </sheetView>
  </sheetViews>
  <sheetFormatPr defaultRowHeight="14.5"/>
  <cols>
    <col min="1" max="1" width="4.453125" bestFit="1" customWidth="1"/>
    <col min="2" max="2" width="27.7265625" customWidth="1"/>
    <col min="3" max="3" width="14.26953125" bestFit="1" customWidth="1"/>
    <col min="4" max="4" width="15.26953125" customWidth="1"/>
    <col min="5" max="5" width="14.7265625" customWidth="1"/>
    <col min="6" max="6" width="15" bestFit="1" customWidth="1"/>
    <col min="7" max="7" width="17.54296875" bestFit="1" customWidth="1"/>
    <col min="8" max="8" width="14.26953125" hidden="1" customWidth="1"/>
    <col min="9" max="9" width="25.7265625" hidden="1" customWidth="1"/>
    <col min="10" max="10" width="11" hidden="1" customWidth="1"/>
    <col min="11" max="11" width="0" hidden="1" customWidth="1"/>
    <col min="14" max="14" width="13.453125" bestFit="1" customWidth="1"/>
  </cols>
  <sheetData>
    <row r="1" spans="1:10" ht="21">
      <c r="A1" s="58" t="s">
        <v>379</v>
      </c>
    </row>
    <row r="2" spans="1:10">
      <c r="A2" s="59" t="s">
        <v>380</v>
      </c>
    </row>
    <row r="3" spans="1:10">
      <c r="A3" s="59" t="s">
        <v>381</v>
      </c>
    </row>
    <row r="4" spans="1:10" ht="15" thickBot="1">
      <c r="A4" s="59" t="s">
        <v>382</v>
      </c>
    </row>
    <row r="5" spans="1:10">
      <c r="A5" s="547" t="s">
        <v>383</v>
      </c>
      <c r="B5" s="548"/>
      <c r="C5" s="548"/>
      <c r="D5" s="548"/>
      <c r="E5" s="548"/>
      <c r="F5" s="548"/>
      <c r="G5" s="549"/>
    </row>
    <row r="6" spans="1:10" ht="20.25" customHeight="1" thickBot="1">
      <c r="A6" s="161" t="s">
        <v>384</v>
      </c>
      <c r="B6" s="162" t="s">
        <v>385</v>
      </c>
      <c r="C6" s="162" t="s">
        <v>386</v>
      </c>
      <c r="D6" s="162" t="s">
        <v>387</v>
      </c>
      <c r="E6" s="162" t="s">
        <v>388</v>
      </c>
      <c r="F6" s="162" t="s">
        <v>389</v>
      </c>
      <c r="G6" s="163" t="s">
        <v>390</v>
      </c>
      <c r="H6" s="60" t="s">
        <v>391</v>
      </c>
      <c r="I6" s="61" t="s">
        <v>392</v>
      </c>
      <c r="J6" s="61" t="s">
        <v>393</v>
      </c>
    </row>
    <row r="7" spans="1:10">
      <c r="A7" s="157">
        <v>1</v>
      </c>
      <c r="B7" s="164" t="s">
        <v>394</v>
      </c>
      <c r="C7" s="158">
        <v>18926619</v>
      </c>
      <c r="D7" s="158">
        <f>'Inv Summary'!D7+'Inv Summary'!E7+'Inv Summary'!F7</f>
        <v>5208036.4075999996</v>
      </c>
      <c r="E7" s="159">
        <f>'Inv Summary'!G7</f>
        <v>3821193.7655569594</v>
      </c>
      <c r="F7" s="158">
        <f>SUM(D7:E7)</f>
        <v>9029230.1731569581</v>
      </c>
      <c r="G7" s="160">
        <f>C7-F7</f>
        <v>9897388.8268430419</v>
      </c>
      <c r="H7" s="67">
        <f>(F7/C7)*100</f>
        <v>47.706514159538784</v>
      </c>
      <c r="I7" s="68" t="s">
        <v>395</v>
      </c>
      <c r="J7" s="69" t="s">
        <v>396</v>
      </c>
    </row>
    <row r="8" spans="1:10">
      <c r="A8" s="62">
        <v>2</v>
      </c>
      <c r="B8" s="70" t="str">
        <f>'[7]Abstract SAMARY Sheet, '!$B$6</f>
        <v>Structure Steel Work</v>
      </c>
      <c r="C8" s="64">
        <f>'[7]Abstract SAMARY Sheet, '!$C$6</f>
        <v>546000</v>
      </c>
      <c r="D8" s="158">
        <f>'Inv Summary'!D8+'Inv Summary'!E8+'Inv Summary'!F8</f>
        <v>594900</v>
      </c>
      <c r="E8" s="71">
        <v>0</v>
      </c>
      <c r="F8" s="64">
        <f t="shared" ref="F8:F13" si="0">D8+E8</f>
        <v>594900</v>
      </c>
      <c r="G8" s="66">
        <f t="shared" ref="G8:G13" si="1">C8-F8</f>
        <v>-48900</v>
      </c>
      <c r="H8" s="72"/>
      <c r="I8" s="73"/>
      <c r="J8" s="73"/>
    </row>
    <row r="9" spans="1:10">
      <c r="A9" s="62">
        <v>3</v>
      </c>
      <c r="B9" s="70" t="str">
        <f>'[7]Abstract SAMARY Sheet, '!B8</f>
        <v>ELECTRICAL WORKS</v>
      </c>
      <c r="C9" s="64">
        <f>'[7]Abstract SAMARY Sheet, '!$C$8</f>
        <v>4038720</v>
      </c>
      <c r="D9" s="158">
        <f>'Inv Summary'!D9+'Inv Summary'!E9+'Inv Summary'!F9</f>
        <v>160455.89000000001</v>
      </c>
      <c r="E9" s="71">
        <f>'Inv Summary'!G9</f>
        <v>2653064</v>
      </c>
      <c r="F9" s="64">
        <f t="shared" si="0"/>
        <v>2813519.89</v>
      </c>
      <c r="G9" s="66">
        <f t="shared" si="1"/>
        <v>1225200.1099999999</v>
      </c>
      <c r="H9" s="72"/>
      <c r="I9" s="73"/>
      <c r="J9" s="73"/>
    </row>
    <row r="10" spans="1:10">
      <c r="A10" s="62">
        <v>4</v>
      </c>
      <c r="B10" s="70" t="str">
        <f>'[7]Abstract SAMARY Sheet, '!B10</f>
        <v>PLUMBING WORKS &amp; Fire</v>
      </c>
      <c r="C10" s="64">
        <f>'[7]Abstract SAMARY Sheet, '!$C$10</f>
        <v>1229775</v>
      </c>
      <c r="D10" s="158">
        <f>'Inv Summary'!D10+'Inv Summary'!E10+'Inv Summary'!F10</f>
        <v>320498.86499999999</v>
      </c>
      <c r="E10" s="71">
        <f>'Inv Summary'!G10</f>
        <v>139625</v>
      </c>
      <c r="F10" s="64">
        <f t="shared" si="0"/>
        <v>460123.86499999999</v>
      </c>
      <c r="G10" s="66">
        <f t="shared" si="1"/>
        <v>769651.13500000001</v>
      </c>
      <c r="H10" s="72"/>
      <c r="I10" s="73"/>
      <c r="J10" s="73"/>
    </row>
    <row r="11" spans="1:10">
      <c r="A11" s="62">
        <v>5</v>
      </c>
      <c r="B11" s="70" t="str">
        <f>'[7]Abstract SAMARY Sheet, '!B12</f>
        <v>HVAC WORKS</v>
      </c>
      <c r="C11" s="64">
        <f>'[7]Abstract SAMARY Sheet, '!$C$12</f>
        <v>1638700</v>
      </c>
      <c r="D11" s="65"/>
      <c r="E11" s="71">
        <f>'Inv Summary'!G11</f>
        <v>1147090</v>
      </c>
      <c r="F11" s="64">
        <f t="shared" si="0"/>
        <v>1147090</v>
      </c>
      <c r="G11" s="66">
        <f t="shared" si="1"/>
        <v>491610</v>
      </c>
      <c r="H11" s="72"/>
      <c r="I11" s="73"/>
      <c r="J11" s="73"/>
    </row>
    <row r="12" spans="1:10">
      <c r="A12" s="62">
        <v>6</v>
      </c>
      <c r="B12" s="70" t="str">
        <f>'[7]Abstract SAMARY Sheet, '!B14</f>
        <v>FIX FURNITURE</v>
      </c>
      <c r="C12" s="64">
        <f>'[7]Abstract SAMARY Sheet, '!$C$14</f>
        <v>3636500</v>
      </c>
      <c r="D12" s="65"/>
      <c r="E12" s="71">
        <f>'Inv Summary'!G12</f>
        <v>3636500</v>
      </c>
      <c r="F12" s="64">
        <f t="shared" si="0"/>
        <v>3636500</v>
      </c>
      <c r="G12" s="66">
        <f t="shared" si="1"/>
        <v>0</v>
      </c>
      <c r="H12" s="72"/>
      <c r="I12" s="73"/>
      <c r="J12" s="73"/>
    </row>
    <row r="13" spans="1:10">
      <c r="A13" s="62">
        <v>7</v>
      </c>
      <c r="B13" s="70" t="str">
        <f>'[7]Abstract SAMARY Sheet, '!B16</f>
        <v>LIGHTS &amp; PANELS</v>
      </c>
      <c r="C13" s="64">
        <f>'[7]Abstract SAMARY Sheet, '!$C$16</f>
        <v>1905480</v>
      </c>
      <c r="D13" s="65"/>
      <c r="E13" s="71">
        <f>'Inv Summary'!G13</f>
        <v>340160</v>
      </c>
      <c r="F13" s="64">
        <f t="shared" si="0"/>
        <v>340160</v>
      </c>
      <c r="G13" s="66">
        <f t="shared" si="1"/>
        <v>1565320</v>
      </c>
      <c r="H13" s="72"/>
      <c r="I13" s="73"/>
      <c r="J13" s="73"/>
    </row>
    <row r="14" spans="1:10">
      <c r="A14" s="74"/>
      <c r="B14" s="70"/>
      <c r="C14" s="75"/>
      <c r="D14" s="76"/>
      <c r="E14" s="77"/>
      <c r="F14" s="75"/>
      <c r="G14" s="78"/>
      <c r="H14" s="72"/>
      <c r="I14" s="73"/>
      <c r="J14" s="73"/>
    </row>
    <row r="15" spans="1:10">
      <c r="A15" s="79"/>
      <c r="B15" s="80" t="s">
        <v>397</v>
      </c>
      <c r="C15" s="81">
        <f>SUM(C7:C14)</f>
        <v>31921794</v>
      </c>
      <c r="D15" s="81">
        <f>SUM(D7:D14)</f>
        <v>6283891.1625999995</v>
      </c>
      <c r="E15" s="81">
        <f>SUM(E7:E14)</f>
        <v>11737632.765556959</v>
      </c>
      <c r="F15" s="81">
        <f>SUM(F7:F14)</f>
        <v>18021523.928156957</v>
      </c>
      <c r="G15" s="82">
        <f>C15-F15</f>
        <v>13900270.071843043</v>
      </c>
      <c r="H15" s="72"/>
      <c r="I15" s="73"/>
      <c r="J15" s="73"/>
    </row>
    <row r="16" spans="1:10">
      <c r="A16" s="543" t="s">
        <v>398</v>
      </c>
      <c r="B16" s="544"/>
      <c r="C16" s="83">
        <f>+C15*18/100</f>
        <v>5745922.9199999999</v>
      </c>
      <c r="D16" s="83">
        <f t="shared" ref="D16:G16" si="2">+D15*18/100</f>
        <v>1131100.4092679999</v>
      </c>
      <c r="E16" s="83">
        <f t="shared" si="2"/>
        <v>2112773.8978002528</v>
      </c>
      <c r="F16" s="83">
        <f t="shared" si="2"/>
        <v>3243874.3070682525</v>
      </c>
      <c r="G16" s="84">
        <f t="shared" si="2"/>
        <v>2502048.6129317479</v>
      </c>
      <c r="H16" s="72"/>
      <c r="I16" s="73"/>
      <c r="J16" s="73"/>
    </row>
    <row r="17" spans="1:14">
      <c r="A17" s="550" t="s">
        <v>399</v>
      </c>
      <c r="B17" s="551"/>
      <c r="C17" s="85">
        <f>+C15+C16</f>
        <v>37667716.920000002</v>
      </c>
      <c r="D17" s="85">
        <f t="shared" ref="D17:G17" si="3">+D15+D16</f>
        <v>7414991.5718679996</v>
      </c>
      <c r="E17" s="85">
        <f t="shared" si="3"/>
        <v>13850406.663357213</v>
      </c>
      <c r="F17" s="85">
        <f t="shared" si="3"/>
        <v>21265398.235225208</v>
      </c>
      <c r="G17" s="86">
        <f t="shared" si="3"/>
        <v>16402318.68477479</v>
      </c>
      <c r="H17" s="72"/>
      <c r="I17" s="73"/>
      <c r="J17" s="73"/>
    </row>
    <row r="18" spans="1:14">
      <c r="A18" s="552"/>
      <c r="B18" s="553"/>
      <c r="C18" s="553"/>
      <c r="D18" s="553"/>
      <c r="E18" s="553"/>
      <c r="F18" s="553"/>
      <c r="G18" s="554"/>
      <c r="H18" s="72"/>
      <c r="I18" s="73"/>
      <c r="J18" s="73"/>
      <c r="N18">
        <f>22+47</f>
        <v>69</v>
      </c>
    </row>
    <row r="19" spans="1:14" ht="29">
      <c r="A19" s="62" t="s">
        <v>402</v>
      </c>
      <c r="B19" s="70" t="s">
        <v>400</v>
      </c>
      <c r="C19" s="75"/>
      <c r="D19" s="65">
        <f>'Inv Summary'!C24</f>
        <v>9534699</v>
      </c>
      <c r="E19" s="639">
        <f>-D19</f>
        <v>-9534699</v>
      </c>
      <c r="F19" s="65"/>
      <c r="G19" s="78"/>
      <c r="H19" s="72"/>
      <c r="I19" s="87"/>
      <c r="J19" s="73"/>
      <c r="N19" s="324">
        <f>E19/2</f>
        <v>-4767349.5</v>
      </c>
    </row>
    <row r="20" spans="1:14">
      <c r="A20" s="543" t="s">
        <v>398</v>
      </c>
      <c r="B20" s="544"/>
      <c r="C20" s="83">
        <f>+C19*18/100</f>
        <v>0</v>
      </c>
      <c r="D20" s="83">
        <f t="shared" ref="D20:G20" si="4">+D19*18/100</f>
        <v>1716245.82</v>
      </c>
      <c r="E20" s="640">
        <f t="shared" si="4"/>
        <v>-1716245.82</v>
      </c>
      <c r="F20" s="83"/>
      <c r="G20" s="88">
        <f t="shared" si="4"/>
        <v>0</v>
      </c>
      <c r="H20" s="72"/>
      <c r="I20" s="87"/>
      <c r="J20" s="73"/>
    </row>
    <row r="21" spans="1:14" s="94" customFormat="1" ht="28.5" customHeight="1">
      <c r="A21" s="555" t="s">
        <v>401</v>
      </c>
      <c r="B21" s="556"/>
      <c r="C21" s="89">
        <f>+C19+C20</f>
        <v>0</v>
      </c>
      <c r="D21" s="89">
        <f t="shared" ref="D21:G21" si="5">+D19+D20</f>
        <v>11250944.82</v>
      </c>
      <c r="E21" s="641">
        <f t="shared" si="5"/>
        <v>-11250944.82</v>
      </c>
      <c r="F21" s="89"/>
      <c r="G21" s="90">
        <f t="shared" si="5"/>
        <v>0</v>
      </c>
      <c r="H21" s="91"/>
      <c r="I21" s="92"/>
      <c r="J21" s="93"/>
    </row>
    <row r="22" spans="1:14">
      <c r="A22" s="540"/>
      <c r="B22" s="541"/>
      <c r="C22" s="541"/>
      <c r="D22" s="541"/>
      <c r="E22" s="541"/>
      <c r="F22" s="541"/>
      <c r="G22" s="542"/>
      <c r="H22" s="72"/>
      <c r="I22" s="87"/>
      <c r="J22" s="73"/>
    </row>
    <row r="23" spans="1:14">
      <c r="A23" s="62" t="s">
        <v>402</v>
      </c>
      <c r="B23" s="95" t="s">
        <v>403</v>
      </c>
      <c r="C23" s="75"/>
      <c r="D23" s="65"/>
      <c r="E23" s="77"/>
      <c r="F23" s="76"/>
      <c r="G23" s="78"/>
      <c r="H23" s="72"/>
      <c r="I23" s="87"/>
      <c r="J23" s="73"/>
    </row>
    <row r="24" spans="1:14">
      <c r="A24" s="62"/>
      <c r="B24" s="70" t="s">
        <v>1315</v>
      </c>
      <c r="C24" s="75"/>
      <c r="D24" s="65"/>
      <c r="E24" s="639">
        <f>E15</f>
        <v>11737632.765556959</v>
      </c>
      <c r="F24" s="76"/>
      <c r="G24" s="78"/>
      <c r="H24" s="72"/>
      <c r="I24" s="87"/>
      <c r="J24" s="73"/>
    </row>
    <row r="25" spans="1:14" ht="29">
      <c r="A25" s="62"/>
      <c r="B25" s="70" t="s">
        <v>1316</v>
      </c>
      <c r="C25" s="75"/>
      <c r="D25" s="65"/>
      <c r="E25" s="639">
        <f>E19/2</f>
        <v>-4767349.5</v>
      </c>
      <c r="F25" s="76"/>
      <c r="G25" s="78"/>
      <c r="H25" s="72"/>
      <c r="I25" s="87"/>
      <c r="J25" s="73"/>
    </row>
    <row r="26" spans="1:14">
      <c r="A26" s="62"/>
      <c r="B26" s="95" t="s">
        <v>404</v>
      </c>
      <c r="C26" s="538"/>
      <c r="D26" s="539"/>
      <c r="E26" s="642">
        <f>E24+E25</f>
        <v>6970283.2655569594</v>
      </c>
      <c r="F26" s="539">
        <f>E26</f>
        <v>6970283.2655569594</v>
      </c>
      <c r="G26" s="78"/>
      <c r="H26" s="72"/>
      <c r="I26" s="87"/>
      <c r="J26" s="73"/>
    </row>
    <row r="27" spans="1:14">
      <c r="A27" s="543" t="s">
        <v>398</v>
      </c>
      <c r="B27" s="544"/>
      <c r="C27" s="83">
        <f>+C26*18/100</f>
        <v>0</v>
      </c>
      <c r="D27" s="83">
        <f t="shared" ref="D27" si="6">+D26*18/100</f>
        <v>0</v>
      </c>
      <c r="E27" s="640">
        <f>+E26*18/100</f>
        <v>1254650.9878002526</v>
      </c>
      <c r="F27" s="83">
        <f>E27</f>
        <v>1254650.9878002526</v>
      </c>
      <c r="G27" s="88">
        <v>0</v>
      </c>
      <c r="H27" s="72"/>
      <c r="I27" s="87"/>
      <c r="J27" s="73"/>
    </row>
    <row r="28" spans="1:14" s="100" customFormat="1" ht="18" customHeight="1" thickBot="1">
      <c r="A28" s="545" t="s">
        <v>405</v>
      </c>
      <c r="B28" s="546"/>
      <c r="C28" s="96">
        <f>+C26+C27</f>
        <v>0</v>
      </c>
      <c r="D28" s="96">
        <f t="shared" ref="D28:G28" si="7">+D26+D27</f>
        <v>0</v>
      </c>
      <c r="E28" s="535">
        <f>E26+E27</f>
        <v>8224934.2533572121</v>
      </c>
      <c r="F28" s="537">
        <f>E28</f>
        <v>8224934.2533572121</v>
      </c>
      <c r="G28" s="536">
        <f t="shared" si="7"/>
        <v>0</v>
      </c>
      <c r="H28" s="97"/>
      <c r="I28" s="98"/>
      <c r="J28" s="99"/>
    </row>
  </sheetData>
  <mergeCells count="9">
    <mergeCell ref="A22:G22"/>
    <mergeCell ref="A27:B27"/>
    <mergeCell ref="A28:B28"/>
    <mergeCell ref="A5:G5"/>
    <mergeCell ref="A16:B16"/>
    <mergeCell ref="A17:B17"/>
    <mergeCell ref="A18:G18"/>
    <mergeCell ref="A20:B20"/>
    <mergeCell ref="A21:B2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H29"/>
  <sheetViews>
    <sheetView topLeftCell="A24" zoomScale="150" zoomScaleNormal="150" workbookViewId="0">
      <selection activeCell="C28" sqref="C28"/>
    </sheetView>
  </sheetViews>
  <sheetFormatPr defaultRowHeight="14.5"/>
  <cols>
    <col min="1" max="1" width="5.81640625" customWidth="1"/>
    <col min="2" max="2" width="8.81640625" customWidth="1"/>
    <col min="3" max="3" width="27" customWidth="1"/>
  </cols>
  <sheetData>
    <row r="2" spans="1:8">
      <c r="A2" s="607" t="s">
        <v>650</v>
      </c>
      <c r="B2" s="608"/>
      <c r="C2" s="608"/>
      <c r="D2" s="608"/>
      <c r="E2" s="608"/>
      <c r="F2" s="608"/>
      <c r="G2" s="608"/>
      <c r="H2" s="608"/>
    </row>
    <row r="3" spans="1:8">
      <c r="A3" s="609" t="s">
        <v>651</v>
      </c>
      <c r="B3" s="610"/>
      <c r="C3" s="610"/>
      <c r="D3" s="610"/>
      <c r="E3" s="610"/>
      <c r="F3" s="610"/>
      <c r="G3" s="610"/>
      <c r="H3" s="610"/>
    </row>
    <row r="4" spans="1:8">
      <c r="A4" s="611"/>
      <c r="B4" s="612"/>
      <c r="C4" s="612"/>
      <c r="D4" s="612"/>
      <c r="E4" s="612"/>
      <c r="F4" s="612"/>
      <c r="G4" s="612"/>
      <c r="H4" s="612"/>
    </row>
    <row r="5" spans="1:8">
      <c r="A5" s="300" t="s">
        <v>652</v>
      </c>
      <c r="B5" s="300" t="s">
        <v>653</v>
      </c>
      <c r="C5" s="300" t="s">
        <v>654</v>
      </c>
      <c r="D5" s="300" t="s">
        <v>655</v>
      </c>
      <c r="E5" s="300" t="s">
        <v>656</v>
      </c>
      <c r="F5" s="300" t="s">
        <v>352</v>
      </c>
      <c r="G5" s="300" t="s">
        <v>353</v>
      </c>
      <c r="H5" s="300" t="s">
        <v>657</v>
      </c>
    </row>
    <row r="6" spans="1:8" ht="8.15" customHeight="1">
      <c r="A6" s="301" t="s">
        <v>658</v>
      </c>
      <c r="B6" s="302"/>
      <c r="C6" s="302"/>
      <c r="D6" s="302"/>
      <c r="E6" s="303" t="s">
        <v>659</v>
      </c>
      <c r="F6" s="303"/>
      <c r="G6" s="304"/>
      <c r="H6" s="302"/>
    </row>
    <row r="7" spans="1:8">
      <c r="A7" s="302"/>
      <c r="B7" s="302"/>
      <c r="C7" s="305" t="s">
        <v>622</v>
      </c>
      <c r="D7" s="302"/>
      <c r="E7" s="302"/>
      <c r="F7" s="302"/>
      <c r="G7" s="306"/>
      <c r="H7" s="302"/>
    </row>
    <row r="8" spans="1:8" ht="38.15" customHeight="1">
      <c r="A8" s="307">
        <v>1</v>
      </c>
      <c r="B8" s="308" t="s">
        <v>624</v>
      </c>
      <c r="C8" s="309" t="s">
        <v>660</v>
      </c>
      <c r="D8" s="310" t="s">
        <v>661</v>
      </c>
      <c r="E8" s="311">
        <v>13</v>
      </c>
      <c r="F8" s="311">
        <v>18500</v>
      </c>
      <c r="G8" s="312">
        <f>E8*F8</f>
        <v>240500</v>
      </c>
      <c r="H8" s="313"/>
    </row>
    <row r="9" spans="1:8" ht="41.5" customHeight="1">
      <c r="A9" s="307">
        <v>2</v>
      </c>
      <c r="B9" s="308" t="s">
        <v>662</v>
      </c>
      <c r="C9" s="313" t="s">
        <v>663</v>
      </c>
      <c r="D9" s="310" t="s">
        <v>661</v>
      </c>
      <c r="E9" s="311">
        <v>13</v>
      </c>
      <c r="F9" s="311">
        <v>18500</v>
      </c>
      <c r="G9" s="312">
        <f t="shared" ref="G9:G28" si="0">E9*F9</f>
        <v>240500</v>
      </c>
      <c r="H9" s="313"/>
    </row>
    <row r="10" spans="1:8" ht="35.5" customHeight="1">
      <c r="A10" s="307">
        <v>3</v>
      </c>
      <c r="B10" s="308" t="s">
        <v>664</v>
      </c>
      <c r="C10" s="309" t="s">
        <v>665</v>
      </c>
      <c r="D10" s="310" t="s">
        <v>661</v>
      </c>
      <c r="E10" s="311">
        <v>13</v>
      </c>
      <c r="F10" s="311">
        <v>23000</v>
      </c>
      <c r="G10" s="312">
        <f t="shared" si="0"/>
        <v>299000</v>
      </c>
      <c r="H10" s="313"/>
    </row>
    <row r="11" spans="1:8" ht="34.5" customHeight="1">
      <c r="A11" s="307">
        <v>4</v>
      </c>
      <c r="B11" s="308" t="s">
        <v>666</v>
      </c>
      <c r="C11" s="309" t="s">
        <v>667</v>
      </c>
      <c r="D11" s="310" t="s">
        <v>661</v>
      </c>
      <c r="E11" s="311">
        <v>2</v>
      </c>
      <c r="F11" s="311">
        <v>10500</v>
      </c>
      <c r="G11" s="312">
        <f t="shared" si="0"/>
        <v>21000</v>
      </c>
      <c r="H11" s="313"/>
    </row>
    <row r="12" spans="1:8" ht="36.65" customHeight="1">
      <c r="A12" s="307">
        <v>5</v>
      </c>
      <c r="B12" s="308" t="s">
        <v>668</v>
      </c>
      <c r="C12" s="309" t="s">
        <v>669</v>
      </c>
      <c r="D12" s="310" t="s">
        <v>661</v>
      </c>
      <c r="E12" s="311">
        <v>4</v>
      </c>
      <c r="F12" s="311">
        <v>27000</v>
      </c>
      <c r="G12" s="312">
        <f t="shared" si="0"/>
        <v>108000</v>
      </c>
      <c r="H12" s="313"/>
    </row>
    <row r="13" spans="1:8" ht="38.5" customHeight="1">
      <c r="A13" s="307">
        <v>6</v>
      </c>
      <c r="B13" s="308" t="s">
        <v>670</v>
      </c>
      <c r="C13" s="309" t="s">
        <v>671</v>
      </c>
      <c r="D13" s="310" t="s">
        <v>661</v>
      </c>
      <c r="E13" s="311">
        <v>6</v>
      </c>
      <c r="F13" s="311">
        <v>21600</v>
      </c>
      <c r="G13" s="312">
        <f t="shared" si="0"/>
        <v>129600</v>
      </c>
      <c r="H13" s="313"/>
    </row>
    <row r="14" spans="1:8" ht="35.5" customHeight="1">
      <c r="A14" s="307">
        <v>7</v>
      </c>
      <c r="B14" s="308" t="s">
        <v>672</v>
      </c>
      <c r="C14" s="313" t="s">
        <v>673</v>
      </c>
      <c r="D14" s="310" t="s">
        <v>661</v>
      </c>
      <c r="E14" s="311">
        <v>6</v>
      </c>
      <c r="F14" s="311">
        <v>32000</v>
      </c>
      <c r="G14" s="312">
        <f t="shared" si="0"/>
        <v>192000</v>
      </c>
      <c r="H14" s="313"/>
    </row>
    <row r="15" spans="1:8" ht="39" customHeight="1">
      <c r="A15" s="307">
        <v>8</v>
      </c>
      <c r="B15" s="308" t="s">
        <v>674</v>
      </c>
      <c r="C15" s="309" t="s">
        <v>675</v>
      </c>
      <c r="D15" s="310" t="s">
        <v>661</v>
      </c>
      <c r="E15" s="311">
        <v>10</v>
      </c>
      <c r="F15" s="311">
        <v>35000</v>
      </c>
      <c r="G15" s="312">
        <f t="shared" si="0"/>
        <v>350000</v>
      </c>
      <c r="H15" s="313"/>
    </row>
    <row r="16" spans="1:8" ht="43" customHeight="1">
      <c r="A16" s="307">
        <v>9</v>
      </c>
      <c r="B16" s="308" t="s">
        <v>676</v>
      </c>
      <c r="C16" s="313" t="s">
        <v>677</v>
      </c>
      <c r="D16" s="310" t="s">
        <v>661</v>
      </c>
      <c r="E16" s="311">
        <v>10</v>
      </c>
      <c r="F16" s="311">
        <v>35000</v>
      </c>
      <c r="G16" s="312">
        <f t="shared" si="0"/>
        <v>350000</v>
      </c>
      <c r="H16" s="313"/>
    </row>
    <row r="17" spans="1:8" ht="42" customHeight="1">
      <c r="A17" s="307">
        <v>10</v>
      </c>
      <c r="B17" s="308" t="s">
        <v>678</v>
      </c>
      <c r="C17" s="309" t="s">
        <v>679</v>
      </c>
      <c r="D17" s="310" t="s">
        <v>661</v>
      </c>
      <c r="E17" s="311">
        <v>9</v>
      </c>
      <c r="F17" s="311">
        <v>25000</v>
      </c>
      <c r="G17" s="312">
        <f t="shared" si="0"/>
        <v>225000</v>
      </c>
      <c r="H17" s="313"/>
    </row>
    <row r="18" spans="1:8" ht="39" customHeight="1">
      <c r="A18" s="307">
        <v>11</v>
      </c>
      <c r="B18" s="308" t="s">
        <v>680</v>
      </c>
      <c r="C18" s="309" t="s">
        <v>681</v>
      </c>
      <c r="D18" s="310" t="s">
        <v>661</v>
      </c>
      <c r="E18" s="311">
        <v>2</v>
      </c>
      <c r="F18" s="311">
        <v>27000</v>
      </c>
      <c r="G18" s="312">
        <f t="shared" si="0"/>
        <v>54000</v>
      </c>
      <c r="H18" s="313"/>
    </row>
    <row r="19" spans="1:8">
      <c r="A19" s="302"/>
      <c r="B19" s="302"/>
      <c r="C19" s="302"/>
      <c r="D19" s="302"/>
      <c r="E19" s="302"/>
      <c r="F19" s="302"/>
      <c r="G19" s="312"/>
      <c r="H19" s="302"/>
    </row>
    <row r="20" spans="1:8">
      <c r="A20" s="301" t="s">
        <v>682</v>
      </c>
      <c r="B20" s="302"/>
      <c r="C20" s="305" t="s">
        <v>683</v>
      </c>
      <c r="D20" s="302"/>
      <c r="E20" s="302"/>
      <c r="F20" s="302"/>
      <c r="G20" s="312"/>
      <c r="H20" s="302"/>
    </row>
    <row r="21" spans="1:8" ht="34" customHeight="1">
      <c r="A21" s="307">
        <v>1</v>
      </c>
      <c r="B21" s="308" t="s">
        <v>684</v>
      </c>
      <c r="C21" s="309" t="s">
        <v>685</v>
      </c>
      <c r="D21" s="310" t="s">
        <v>661</v>
      </c>
      <c r="E21" s="311">
        <v>5</v>
      </c>
      <c r="F21" s="311">
        <v>9500</v>
      </c>
      <c r="G21" s="312">
        <f t="shared" si="0"/>
        <v>47500</v>
      </c>
      <c r="H21" s="313"/>
    </row>
    <row r="22" spans="1:8" ht="39" customHeight="1">
      <c r="A22" s="307">
        <v>2</v>
      </c>
      <c r="B22" s="308" t="s">
        <v>686</v>
      </c>
      <c r="C22" s="309" t="s">
        <v>687</v>
      </c>
      <c r="D22" s="310" t="s">
        <v>661</v>
      </c>
      <c r="E22" s="311">
        <v>12</v>
      </c>
      <c r="F22" s="311">
        <v>15500</v>
      </c>
      <c r="G22" s="312">
        <f t="shared" si="0"/>
        <v>186000</v>
      </c>
      <c r="H22" s="313"/>
    </row>
    <row r="23" spans="1:8" ht="49.5" customHeight="1">
      <c r="A23" s="307">
        <v>3</v>
      </c>
      <c r="B23" s="308" t="s">
        <v>688</v>
      </c>
      <c r="C23" s="309" t="s">
        <v>689</v>
      </c>
      <c r="D23" s="310" t="s">
        <v>661</v>
      </c>
      <c r="E23" s="311">
        <v>2</v>
      </c>
      <c r="F23" s="311">
        <v>75000</v>
      </c>
      <c r="G23" s="312">
        <f t="shared" si="0"/>
        <v>150000</v>
      </c>
      <c r="H23" s="313"/>
    </row>
    <row r="24" spans="1:8" ht="70" customHeight="1">
      <c r="A24" s="307">
        <v>4</v>
      </c>
      <c r="B24" s="308" t="s">
        <v>690</v>
      </c>
      <c r="C24" s="309" t="s">
        <v>691</v>
      </c>
      <c r="D24" s="310" t="s">
        <v>661</v>
      </c>
      <c r="E24" s="311">
        <v>1</v>
      </c>
      <c r="F24" s="311">
        <v>1005000</v>
      </c>
      <c r="G24" s="312">
        <f t="shared" si="0"/>
        <v>1005000</v>
      </c>
      <c r="H24" s="313"/>
    </row>
    <row r="25" spans="1:8">
      <c r="A25" s="301" t="s">
        <v>682</v>
      </c>
      <c r="B25" s="302"/>
      <c r="C25" s="305" t="s">
        <v>692</v>
      </c>
      <c r="D25" s="302"/>
      <c r="E25" s="302"/>
      <c r="F25" s="302"/>
      <c r="G25" s="312">
        <f t="shared" si="0"/>
        <v>0</v>
      </c>
      <c r="H25" s="302"/>
    </row>
    <row r="26" spans="1:8" ht="49.5">
      <c r="A26" s="307">
        <v>1</v>
      </c>
      <c r="B26" s="308" t="s">
        <v>699</v>
      </c>
      <c r="C26" s="309" t="s">
        <v>693</v>
      </c>
      <c r="D26" s="310" t="s">
        <v>661</v>
      </c>
      <c r="E26" s="311">
        <v>1</v>
      </c>
      <c r="F26" s="311">
        <v>17400</v>
      </c>
      <c r="G26" s="312">
        <f t="shared" si="0"/>
        <v>17400</v>
      </c>
      <c r="H26" s="313"/>
    </row>
    <row r="27" spans="1:8" ht="27.5">
      <c r="A27" s="307">
        <v>2</v>
      </c>
      <c r="B27" s="308" t="s">
        <v>694</v>
      </c>
      <c r="C27" s="309" t="s">
        <v>695</v>
      </c>
      <c r="D27" s="310" t="s">
        <v>661</v>
      </c>
      <c r="E27" s="311">
        <v>1</v>
      </c>
      <c r="F27" s="311">
        <v>7500</v>
      </c>
      <c r="G27" s="312">
        <f t="shared" si="0"/>
        <v>7500</v>
      </c>
      <c r="H27" s="313"/>
    </row>
    <row r="28" spans="1:8" ht="27.5">
      <c r="A28" s="307">
        <v>3</v>
      </c>
      <c r="B28" s="308" t="s">
        <v>696</v>
      </c>
      <c r="C28" s="309" t="s">
        <v>697</v>
      </c>
      <c r="D28" s="310" t="s">
        <v>661</v>
      </c>
      <c r="E28" s="311">
        <v>1</v>
      </c>
      <c r="F28" s="311">
        <v>13500</v>
      </c>
      <c r="G28" s="312">
        <f t="shared" si="0"/>
        <v>13500</v>
      </c>
      <c r="H28" s="313"/>
    </row>
    <row r="29" spans="1:8">
      <c r="A29" s="314"/>
      <c r="B29" s="314"/>
      <c r="C29" s="314"/>
      <c r="D29" s="314"/>
      <c r="E29" s="314"/>
      <c r="F29" s="314"/>
      <c r="G29" s="315"/>
      <c r="H29" s="314"/>
    </row>
  </sheetData>
  <mergeCells count="3">
    <mergeCell ref="A2:H2"/>
    <mergeCell ref="A3:H3"/>
    <mergeCell ref="A4:H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40"/>
  <sheetViews>
    <sheetView workbookViewId="0">
      <selection activeCell="A2" sqref="A2:M8"/>
    </sheetView>
  </sheetViews>
  <sheetFormatPr defaultRowHeight="14.5"/>
  <cols>
    <col min="2" max="2" width="53.54296875" customWidth="1"/>
    <col min="8" max="8" width="8.7265625" style="327"/>
  </cols>
  <sheetData>
    <row r="2" spans="1:13">
      <c r="A2" s="31"/>
      <c r="B2" s="31"/>
      <c r="C2" s="31"/>
      <c r="D2" s="31"/>
      <c r="E2" s="31"/>
      <c r="F2" s="31"/>
      <c r="G2" s="31"/>
      <c r="H2" s="47"/>
      <c r="I2" s="31"/>
      <c r="J2" s="31"/>
      <c r="K2" s="31"/>
      <c r="L2" s="31"/>
      <c r="M2" s="31"/>
    </row>
    <row r="3" spans="1:13" ht="26">
      <c r="A3" s="114" t="s">
        <v>42</v>
      </c>
      <c r="B3" s="115" t="s">
        <v>43</v>
      </c>
      <c r="C3" s="115"/>
      <c r="D3" s="114"/>
      <c r="E3" s="114"/>
      <c r="F3" s="114"/>
      <c r="G3" s="171"/>
      <c r="H3" s="287"/>
      <c r="I3" s="287"/>
      <c r="J3" s="288"/>
      <c r="K3" s="288"/>
      <c r="L3" s="288"/>
      <c r="M3" s="288"/>
    </row>
    <row r="4" spans="1:13" ht="26">
      <c r="A4" s="114" t="s">
        <v>44</v>
      </c>
      <c r="B4" s="115" t="s">
        <v>45</v>
      </c>
      <c r="C4" s="572"/>
      <c r="D4" s="572"/>
      <c r="E4" s="572"/>
      <c r="F4" s="572"/>
      <c r="G4" s="572"/>
      <c r="H4" s="572"/>
      <c r="I4" s="572"/>
      <c r="J4" s="572"/>
      <c r="K4" s="572"/>
      <c r="L4" s="172"/>
      <c r="M4" s="172"/>
    </row>
    <row r="5" spans="1:13">
      <c r="A5" s="573" t="s">
        <v>46</v>
      </c>
      <c r="B5" s="573" t="s">
        <v>47</v>
      </c>
      <c r="C5" s="573" t="s">
        <v>48</v>
      </c>
      <c r="D5" s="573" t="s">
        <v>49</v>
      </c>
      <c r="E5" s="573" t="s">
        <v>50</v>
      </c>
      <c r="F5" s="572" t="s">
        <v>51</v>
      </c>
      <c r="G5" s="572"/>
      <c r="H5" s="568" t="s">
        <v>504</v>
      </c>
      <c r="I5" s="568"/>
      <c r="J5" s="568" t="s">
        <v>429</v>
      </c>
      <c r="K5" s="568"/>
      <c r="L5" s="568" t="s">
        <v>430</v>
      </c>
      <c r="M5" s="568"/>
    </row>
    <row r="6" spans="1:13" ht="26">
      <c r="A6" s="573"/>
      <c r="B6" s="573"/>
      <c r="C6" s="573"/>
      <c r="D6" s="573"/>
      <c r="E6" s="573"/>
      <c r="F6" s="170" t="s">
        <v>52</v>
      </c>
      <c r="G6" s="170" t="s">
        <v>53</v>
      </c>
      <c r="H6" s="569" t="s">
        <v>425</v>
      </c>
      <c r="I6" s="569" t="s">
        <v>353</v>
      </c>
      <c r="J6" s="569" t="s">
        <v>425</v>
      </c>
      <c r="K6" s="569" t="s">
        <v>353</v>
      </c>
      <c r="L6" s="569" t="s">
        <v>425</v>
      </c>
      <c r="M6" s="569" t="s">
        <v>353</v>
      </c>
    </row>
    <row r="7" spans="1:13">
      <c r="A7" s="573"/>
      <c r="B7" s="573"/>
      <c r="C7" s="573"/>
      <c r="D7" s="573"/>
      <c r="E7" s="573"/>
      <c r="F7" s="170" t="s">
        <v>54</v>
      </c>
      <c r="G7" s="170" t="s">
        <v>54</v>
      </c>
      <c r="H7" s="569"/>
      <c r="I7" s="569"/>
      <c r="J7" s="569"/>
      <c r="K7" s="569"/>
      <c r="L7" s="569"/>
      <c r="M7" s="569"/>
    </row>
    <row r="8" spans="1:13" ht="34" customHeight="1">
      <c r="B8" s="328" t="s">
        <v>705</v>
      </c>
      <c r="C8" s="329"/>
      <c r="D8" s="329"/>
      <c r="E8" s="329"/>
    </row>
    <row r="9" spans="1:13" ht="63.65" customHeight="1">
      <c r="B9" s="330" t="s">
        <v>706</v>
      </c>
      <c r="C9" s="94"/>
      <c r="D9" s="94"/>
      <c r="E9" s="94"/>
    </row>
    <row r="10" spans="1:13" ht="43.5">
      <c r="A10" s="327">
        <v>1</v>
      </c>
      <c r="B10" s="196" t="s">
        <v>707</v>
      </c>
      <c r="D10" s="339">
        <v>16</v>
      </c>
      <c r="E10" s="341" t="s">
        <v>222</v>
      </c>
      <c r="F10" s="343">
        <v>1560</v>
      </c>
      <c r="G10" s="327">
        <f>D10*F10</f>
        <v>24960</v>
      </c>
      <c r="H10" s="327">
        <f>'JMR  LIGHTS &amp; PANELS'!F13</f>
        <v>16</v>
      </c>
      <c r="I10" s="327">
        <f>F10*H10</f>
        <v>24960</v>
      </c>
    </row>
    <row r="11" spans="1:13" ht="43.5" customHeight="1">
      <c r="A11" s="327">
        <v>2</v>
      </c>
      <c r="B11" s="334" t="s">
        <v>713</v>
      </c>
      <c r="D11" s="339">
        <v>2</v>
      </c>
      <c r="E11" s="341" t="s">
        <v>222</v>
      </c>
      <c r="F11" s="343">
        <v>1750</v>
      </c>
      <c r="G11" s="327">
        <f t="shared" ref="G11:G32" si="0">D11*F11</f>
        <v>3500</v>
      </c>
      <c r="H11" s="327">
        <f>'JMR  LIGHTS &amp; PANELS'!F14</f>
        <v>2</v>
      </c>
      <c r="I11" s="327">
        <f t="shared" ref="I11:I22" si="1">F11*H11</f>
        <v>3500</v>
      </c>
    </row>
    <row r="12" spans="1:13" ht="59.15" customHeight="1">
      <c r="A12" s="327">
        <v>3</v>
      </c>
      <c r="B12" s="335" t="s">
        <v>714</v>
      </c>
      <c r="D12" s="339">
        <v>6</v>
      </c>
      <c r="E12" s="341" t="s">
        <v>222</v>
      </c>
      <c r="F12" s="343">
        <v>1250</v>
      </c>
      <c r="G12" s="327">
        <f t="shared" si="0"/>
        <v>7500</v>
      </c>
      <c r="I12" s="327"/>
    </row>
    <row r="13" spans="1:13" ht="53.5" customHeight="1">
      <c r="A13" s="327">
        <v>4</v>
      </c>
      <c r="B13" s="335" t="s">
        <v>715</v>
      </c>
      <c r="D13" s="339">
        <v>22</v>
      </c>
      <c r="E13" s="341" t="s">
        <v>222</v>
      </c>
      <c r="F13" s="343">
        <v>1500</v>
      </c>
      <c r="G13" s="327">
        <f t="shared" si="0"/>
        <v>33000</v>
      </c>
      <c r="H13" s="327">
        <f>'JMR  LIGHTS &amp; PANELS'!F15</f>
        <v>20</v>
      </c>
      <c r="I13" s="327">
        <f t="shared" si="1"/>
        <v>30000</v>
      </c>
    </row>
    <row r="14" spans="1:13" ht="62.15" customHeight="1">
      <c r="A14" s="327">
        <v>5</v>
      </c>
      <c r="B14" s="335" t="s">
        <v>716</v>
      </c>
      <c r="D14" s="339">
        <v>0</v>
      </c>
      <c r="E14" s="341" t="s">
        <v>222</v>
      </c>
      <c r="F14" s="343">
        <v>1850</v>
      </c>
      <c r="G14" s="327">
        <f t="shared" si="0"/>
        <v>0</v>
      </c>
      <c r="I14" s="327"/>
    </row>
    <row r="15" spans="1:13" ht="50.5" customHeight="1">
      <c r="A15" s="327">
        <v>6</v>
      </c>
      <c r="B15" s="335" t="s">
        <v>717</v>
      </c>
      <c r="D15" s="339">
        <v>31</v>
      </c>
      <c r="E15" s="341" t="s">
        <v>222</v>
      </c>
      <c r="F15" s="344">
        <v>750</v>
      </c>
      <c r="G15" s="327">
        <f t="shared" si="0"/>
        <v>23250</v>
      </c>
      <c r="H15" s="327">
        <f>'JMR  LIGHTS &amp; PANELS'!F16</f>
        <v>6</v>
      </c>
      <c r="I15" s="327">
        <f t="shared" si="1"/>
        <v>4500</v>
      </c>
    </row>
    <row r="16" spans="1:13" ht="48.65" customHeight="1">
      <c r="A16" s="327">
        <v>7</v>
      </c>
      <c r="B16" s="335" t="s">
        <v>718</v>
      </c>
      <c r="D16" s="339">
        <v>29</v>
      </c>
      <c r="E16" s="341" t="s">
        <v>222</v>
      </c>
      <c r="F16" s="344">
        <v>430</v>
      </c>
      <c r="G16" s="327">
        <f t="shared" si="0"/>
        <v>12470</v>
      </c>
      <c r="I16" s="327"/>
    </row>
    <row r="17" spans="1:9" ht="55" customHeight="1">
      <c r="A17" s="327">
        <v>8</v>
      </c>
      <c r="B17" s="334" t="s">
        <v>719</v>
      </c>
      <c r="D17" s="339">
        <v>5</v>
      </c>
      <c r="E17" s="341" t="s">
        <v>222</v>
      </c>
      <c r="F17" s="343">
        <v>3600</v>
      </c>
      <c r="G17" s="327">
        <f t="shared" si="0"/>
        <v>18000</v>
      </c>
      <c r="H17" s="327">
        <f>'JMR  LIGHTS &amp; PANELS'!F18</f>
        <v>5</v>
      </c>
      <c r="I17" s="327">
        <f t="shared" si="1"/>
        <v>18000</v>
      </c>
    </row>
    <row r="18" spans="1:9" ht="62.15" customHeight="1">
      <c r="A18" s="327">
        <v>9</v>
      </c>
      <c r="B18" s="334" t="s">
        <v>720</v>
      </c>
      <c r="D18" s="339">
        <v>175</v>
      </c>
      <c r="E18" s="341" t="s">
        <v>723</v>
      </c>
      <c r="F18" s="344">
        <v>420</v>
      </c>
      <c r="G18" s="327">
        <f t="shared" si="0"/>
        <v>73500</v>
      </c>
      <c r="I18" s="327"/>
    </row>
    <row r="19" spans="1:9" ht="56.15" customHeight="1">
      <c r="A19" s="327">
        <v>10</v>
      </c>
      <c r="B19" s="334" t="s">
        <v>721</v>
      </c>
      <c r="D19" s="339">
        <v>12</v>
      </c>
      <c r="E19" s="341" t="s">
        <v>222</v>
      </c>
      <c r="F19" s="343">
        <v>3200</v>
      </c>
      <c r="G19" s="327">
        <f t="shared" si="0"/>
        <v>38400</v>
      </c>
      <c r="I19" s="327"/>
    </row>
    <row r="20" spans="1:9" ht="37.5">
      <c r="A20" s="327">
        <v>11</v>
      </c>
      <c r="B20" s="336" t="s">
        <v>722</v>
      </c>
      <c r="D20" s="340"/>
      <c r="E20" s="342"/>
      <c r="F20" s="340"/>
      <c r="G20" s="327">
        <f t="shared" si="0"/>
        <v>0</v>
      </c>
      <c r="I20" s="327"/>
    </row>
    <row r="21" spans="1:9" ht="325.5">
      <c r="A21" s="327">
        <v>12</v>
      </c>
      <c r="B21" s="333" t="s">
        <v>712</v>
      </c>
      <c r="D21" s="339">
        <v>11</v>
      </c>
      <c r="E21" s="341" t="s">
        <v>74</v>
      </c>
      <c r="F21" s="343">
        <v>23000</v>
      </c>
      <c r="G21" s="327">
        <f t="shared" si="0"/>
        <v>253000</v>
      </c>
      <c r="I21" s="327"/>
    </row>
    <row r="22" spans="1:9" ht="143">
      <c r="A22" s="327">
        <v>13</v>
      </c>
      <c r="B22" s="332" t="s">
        <v>711</v>
      </c>
      <c r="D22" s="339">
        <v>75</v>
      </c>
      <c r="E22" s="341" t="s">
        <v>74</v>
      </c>
      <c r="F22" s="343">
        <v>3600</v>
      </c>
      <c r="G22" s="327">
        <f t="shared" si="0"/>
        <v>270000</v>
      </c>
      <c r="H22" s="327">
        <f>'JMR  LIGHTS &amp; PANELS'!F22</f>
        <v>72</v>
      </c>
      <c r="I22" s="327">
        <f t="shared" si="1"/>
        <v>259200</v>
      </c>
    </row>
    <row r="23" spans="1:9" ht="119">
      <c r="A23" s="327">
        <v>14</v>
      </c>
      <c r="B23" s="331" t="s">
        <v>708</v>
      </c>
      <c r="D23" s="340"/>
      <c r="E23" s="342"/>
      <c r="F23" s="340"/>
      <c r="G23" s="327">
        <f t="shared" si="0"/>
        <v>0</v>
      </c>
      <c r="I23" s="327"/>
    </row>
    <row r="24" spans="1:9">
      <c r="A24" s="327">
        <v>15</v>
      </c>
      <c r="B24" s="337" t="s">
        <v>228</v>
      </c>
      <c r="D24" s="340"/>
      <c r="E24" s="342"/>
      <c r="F24" s="340"/>
      <c r="G24" s="327">
        <f t="shared" si="0"/>
        <v>0</v>
      </c>
      <c r="I24" s="327"/>
    </row>
    <row r="25" spans="1:9">
      <c r="A25" s="327">
        <v>16</v>
      </c>
      <c r="B25" s="338" t="s">
        <v>240</v>
      </c>
      <c r="D25" s="339">
        <v>11</v>
      </c>
      <c r="E25" s="341" t="s">
        <v>74</v>
      </c>
      <c r="F25" s="343">
        <v>11500</v>
      </c>
      <c r="G25" s="327">
        <f t="shared" si="0"/>
        <v>126500</v>
      </c>
      <c r="I25" s="327"/>
    </row>
    <row r="26" spans="1:9">
      <c r="A26" s="327">
        <v>17</v>
      </c>
      <c r="B26" s="338" t="s">
        <v>241</v>
      </c>
      <c r="D26" s="339">
        <v>10</v>
      </c>
      <c r="E26" s="341" t="s">
        <v>74</v>
      </c>
      <c r="F26" s="343">
        <v>10500</v>
      </c>
      <c r="G26" s="327">
        <f t="shared" si="0"/>
        <v>105000</v>
      </c>
      <c r="I26" s="327"/>
    </row>
    <row r="27" spans="1:9">
      <c r="A27" s="327">
        <v>18</v>
      </c>
      <c r="B27" s="337" t="s">
        <v>243</v>
      </c>
      <c r="D27" s="340"/>
      <c r="E27" s="342"/>
      <c r="F27" s="340"/>
      <c r="G27" s="327">
        <f t="shared" si="0"/>
        <v>0</v>
      </c>
      <c r="I27" s="327"/>
    </row>
    <row r="28" spans="1:9">
      <c r="A28" s="327">
        <v>19</v>
      </c>
      <c r="B28" s="338" t="s">
        <v>247</v>
      </c>
      <c r="D28" s="339">
        <v>16</v>
      </c>
      <c r="E28" s="341" t="s">
        <v>74</v>
      </c>
      <c r="F28" s="343">
        <v>9500</v>
      </c>
      <c r="G28" s="327">
        <f t="shared" si="0"/>
        <v>152000</v>
      </c>
      <c r="I28" s="327"/>
    </row>
    <row r="29" spans="1:9" ht="23">
      <c r="A29" s="327">
        <v>20</v>
      </c>
      <c r="B29" s="338" t="s">
        <v>248</v>
      </c>
      <c r="D29" s="339">
        <v>15</v>
      </c>
      <c r="E29" s="341" t="s">
        <v>74</v>
      </c>
      <c r="F29" s="343">
        <v>15600</v>
      </c>
      <c r="G29" s="327">
        <f t="shared" si="0"/>
        <v>234000</v>
      </c>
      <c r="I29" s="327"/>
    </row>
    <row r="30" spans="1:9">
      <c r="A30" s="327">
        <v>21</v>
      </c>
      <c r="B30" s="337" t="s">
        <v>254</v>
      </c>
      <c r="D30" s="340"/>
      <c r="E30" s="342"/>
      <c r="F30" s="340"/>
      <c r="G30" s="327">
        <f t="shared" si="0"/>
        <v>0</v>
      </c>
      <c r="I30" s="327"/>
    </row>
    <row r="31" spans="1:9" ht="34.5">
      <c r="A31" s="327">
        <v>22</v>
      </c>
      <c r="B31" s="338" t="s">
        <v>709</v>
      </c>
      <c r="D31" s="339">
        <v>17</v>
      </c>
      <c r="E31" s="341" t="s">
        <v>74</v>
      </c>
      <c r="F31" s="343">
        <v>15600</v>
      </c>
      <c r="G31" s="327">
        <f t="shared" si="0"/>
        <v>265200</v>
      </c>
      <c r="I31" s="327"/>
    </row>
    <row r="32" spans="1:9" ht="34.5">
      <c r="A32" s="327">
        <v>23</v>
      </c>
      <c r="B32" s="338" t="s">
        <v>710</v>
      </c>
      <c r="D32" s="339">
        <v>17</v>
      </c>
      <c r="E32" s="341" t="s">
        <v>74</v>
      </c>
      <c r="F32" s="343">
        <v>15600</v>
      </c>
      <c r="G32" s="327">
        <f t="shared" si="0"/>
        <v>265200</v>
      </c>
      <c r="I32" s="327"/>
    </row>
    <row r="33" spans="1:9">
      <c r="A33" s="327">
        <v>24</v>
      </c>
      <c r="F33" t="s">
        <v>704</v>
      </c>
      <c r="G33" s="327">
        <f>SUM(G10:G32)</f>
        <v>1905480</v>
      </c>
      <c r="I33">
        <f>SUM(I10:I32)</f>
        <v>340160</v>
      </c>
    </row>
    <row r="34" spans="1:9">
      <c r="A34" s="327">
        <v>25</v>
      </c>
    </row>
    <row r="35" spans="1:9">
      <c r="A35" s="327">
        <v>26</v>
      </c>
    </row>
    <row r="36" spans="1:9">
      <c r="A36" s="327">
        <v>27</v>
      </c>
    </row>
    <row r="37" spans="1:9">
      <c r="A37" s="327">
        <v>28</v>
      </c>
    </row>
    <row r="38" spans="1:9">
      <c r="A38" s="327">
        <v>29</v>
      </c>
    </row>
    <row r="39" spans="1:9">
      <c r="A39" s="327">
        <v>30</v>
      </c>
    </row>
    <row r="40" spans="1:9">
      <c r="A40" s="327"/>
    </row>
  </sheetData>
  <mergeCells count="16">
    <mergeCell ref="L5:M5"/>
    <mergeCell ref="H6:H7"/>
    <mergeCell ref="I6:I7"/>
    <mergeCell ref="J6:J7"/>
    <mergeCell ref="K6:K7"/>
    <mergeCell ref="L6:L7"/>
    <mergeCell ref="M6:M7"/>
    <mergeCell ref="C4:K4"/>
    <mergeCell ref="A5:A7"/>
    <mergeCell ref="B5:B7"/>
    <mergeCell ref="C5:C7"/>
    <mergeCell ref="D5:D7"/>
    <mergeCell ref="E5:E7"/>
    <mergeCell ref="F5:G5"/>
    <mergeCell ref="H5:I5"/>
    <mergeCell ref="J5:K5"/>
  </mergeCells>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25"/>
  <sheetViews>
    <sheetView topLeftCell="A19" workbookViewId="0">
      <selection activeCell="F22" sqref="F22"/>
    </sheetView>
  </sheetViews>
  <sheetFormatPr defaultRowHeight="14.5"/>
  <cols>
    <col min="3" max="3" width="36.453125" customWidth="1"/>
    <col min="5" max="5" width="15.81640625" customWidth="1"/>
    <col min="10" max="10" width="11" customWidth="1"/>
  </cols>
  <sheetData>
    <row r="2" spans="1:11" ht="23.5">
      <c r="A2" s="185"/>
      <c r="B2" s="594" t="s">
        <v>338</v>
      </c>
      <c r="C2" s="594"/>
      <c r="D2" s="594"/>
      <c r="E2" s="594"/>
      <c r="F2" s="594"/>
      <c r="G2" s="228"/>
      <c r="H2" s="185"/>
      <c r="I2" s="185"/>
      <c r="J2" s="185"/>
      <c r="K2" s="185"/>
    </row>
    <row r="3" spans="1:11" ht="18.5">
      <c r="A3" s="595" t="s">
        <v>339</v>
      </c>
      <c r="B3" s="595"/>
      <c r="C3" s="595"/>
      <c r="D3" s="595"/>
      <c r="E3" s="595"/>
      <c r="F3" s="595"/>
      <c r="G3" s="229"/>
      <c r="H3" s="185"/>
      <c r="I3" s="185"/>
      <c r="J3" s="185"/>
      <c r="K3" s="185"/>
    </row>
    <row r="4" spans="1:11" ht="18.5">
      <c r="A4" s="590"/>
      <c r="B4" s="590"/>
      <c r="C4" s="590"/>
      <c r="D4" s="590"/>
      <c r="E4" s="590"/>
      <c r="F4" s="590"/>
      <c r="G4" s="262"/>
      <c r="H4" s="185"/>
      <c r="I4" s="345" t="s">
        <v>505</v>
      </c>
      <c r="J4" s="345"/>
      <c r="K4" s="185"/>
    </row>
    <row r="5" spans="1:11" ht="18.5">
      <c r="A5" s="585" t="s">
        <v>441</v>
      </c>
      <c r="B5" s="585"/>
      <c r="C5" s="585"/>
      <c r="D5" s="585"/>
      <c r="E5" s="585"/>
      <c r="F5" s="585"/>
      <c r="G5" s="211"/>
      <c r="H5" s="185"/>
      <c r="I5" s="185"/>
      <c r="J5" s="185"/>
      <c r="K5" s="185"/>
    </row>
    <row r="6" spans="1:11" ht="18.5">
      <c r="A6" s="212" t="s">
        <v>442</v>
      </c>
      <c r="B6" s="213"/>
      <c r="C6" s="214"/>
      <c r="D6" s="216"/>
      <c r="E6" s="216"/>
      <c r="F6" s="216"/>
      <c r="G6" s="216"/>
      <c r="H6" s="185"/>
      <c r="I6" s="185"/>
      <c r="J6" s="185"/>
      <c r="K6" s="185"/>
    </row>
    <row r="7" spans="1:11" ht="18.5">
      <c r="A7" s="212" t="s">
        <v>724</v>
      </c>
      <c r="B7" s="213"/>
      <c r="C7" s="217"/>
      <c r="D7" s="216"/>
      <c r="E7" s="216"/>
      <c r="F7" s="216"/>
      <c r="G7" s="216"/>
      <c r="H7" s="185"/>
      <c r="I7" s="185"/>
      <c r="J7" s="185"/>
      <c r="K7" s="185"/>
    </row>
    <row r="8" spans="1:11" ht="15.5">
      <c r="A8" s="192"/>
      <c r="B8" s="192"/>
      <c r="C8" s="192"/>
      <c r="D8" s="194"/>
      <c r="E8" s="194"/>
      <c r="F8" s="194"/>
      <c r="G8" s="194"/>
      <c r="H8" s="194"/>
      <c r="I8" s="194"/>
      <c r="J8" s="194"/>
      <c r="K8" s="185"/>
    </row>
    <row r="9" spans="1:11" ht="18.5">
      <c r="A9" s="586" t="s">
        <v>725</v>
      </c>
      <c r="B9" s="586"/>
      <c r="C9" s="586"/>
      <c r="D9" s="586"/>
      <c r="E9" s="586"/>
      <c r="F9" s="586"/>
      <c r="G9" s="271"/>
      <c r="H9" s="185"/>
      <c r="I9" s="185"/>
      <c r="J9" s="185"/>
      <c r="K9" s="185"/>
    </row>
    <row r="10" spans="1:11" ht="35">
      <c r="A10" s="219" t="s">
        <v>1</v>
      </c>
      <c r="B10" s="219" t="s">
        <v>345</v>
      </c>
      <c r="C10" s="219" t="s">
        <v>346</v>
      </c>
      <c r="D10" s="221" t="s">
        <v>351</v>
      </c>
      <c r="E10" s="221" t="s">
        <v>726</v>
      </c>
      <c r="F10" s="221" t="s">
        <v>508</v>
      </c>
      <c r="G10" s="221" t="s">
        <v>727</v>
      </c>
      <c r="H10" s="221" t="s">
        <v>432</v>
      </c>
      <c r="I10" s="221" t="s">
        <v>353</v>
      </c>
      <c r="J10" s="221" t="s">
        <v>510</v>
      </c>
      <c r="K10" s="221" t="s">
        <v>511</v>
      </c>
    </row>
    <row r="11" spans="1:11" ht="93.65" customHeight="1">
      <c r="A11" s="47"/>
      <c r="B11" s="47" t="s">
        <v>55</v>
      </c>
      <c r="C11" s="179" t="s">
        <v>706</v>
      </c>
      <c r="D11" s="47"/>
      <c r="E11" s="47"/>
      <c r="F11" s="47"/>
      <c r="G11" s="275"/>
      <c r="H11" s="47"/>
      <c r="I11" s="47"/>
      <c r="J11" s="47"/>
      <c r="K11" s="31"/>
    </row>
    <row r="12" spans="1:11">
      <c r="A12" s="47"/>
      <c r="B12" s="47"/>
      <c r="C12" s="31"/>
      <c r="D12" s="47"/>
      <c r="E12" s="47"/>
      <c r="F12" s="47"/>
      <c r="G12" s="275"/>
      <c r="H12" s="47"/>
      <c r="I12" s="47"/>
      <c r="J12" s="47"/>
      <c r="K12" s="31"/>
    </row>
    <row r="13" spans="1:11" ht="63.65" customHeight="1">
      <c r="A13" s="47"/>
      <c r="B13" s="47">
        <v>1</v>
      </c>
      <c r="C13" s="273" t="s">
        <v>728</v>
      </c>
      <c r="D13" s="47" t="s">
        <v>74</v>
      </c>
      <c r="E13" s="237" t="s">
        <v>729</v>
      </c>
      <c r="F13" s="47">
        <v>16</v>
      </c>
      <c r="G13" s="275">
        <v>16</v>
      </c>
      <c r="H13" s="47">
        <v>1560</v>
      </c>
      <c r="I13" s="47">
        <f>F13*H13</f>
        <v>24960</v>
      </c>
      <c r="J13" s="47"/>
      <c r="K13" s="56"/>
    </row>
    <row r="14" spans="1:11" ht="58">
      <c r="A14" s="47"/>
      <c r="B14" s="47">
        <v>2</v>
      </c>
      <c r="C14" s="273" t="s">
        <v>730</v>
      </c>
      <c r="D14" s="47" t="s">
        <v>74</v>
      </c>
      <c r="E14" s="47" t="s">
        <v>731</v>
      </c>
      <c r="F14" s="47">
        <v>2</v>
      </c>
      <c r="G14" s="275">
        <v>2</v>
      </c>
      <c r="H14" s="47">
        <v>1750</v>
      </c>
      <c r="I14" s="47">
        <f t="shared" ref="I14:I22" si="0">F14*H14</f>
        <v>3500</v>
      </c>
      <c r="J14" s="47"/>
      <c r="K14" s="56"/>
    </row>
    <row r="15" spans="1:11" ht="71.5" customHeight="1">
      <c r="A15" s="47"/>
      <c r="B15" s="47">
        <v>4</v>
      </c>
      <c r="C15" s="273" t="s">
        <v>732</v>
      </c>
      <c r="D15" s="47" t="s">
        <v>74</v>
      </c>
      <c r="E15" s="237" t="s">
        <v>733</v>
      </c>
      <c r="F15" s="47">
        <v>20</v>
      </c>
      <c r="G15" s="275">
        <v>22</v>
      </c>
      <c r="H15" s="47">
        <v>1500</v>
      </c>
      <c r="I15" s="47">
        <f t="shared" si="0"/>
        <v>30000</v>
      </c>
      <c r="J15" s="47"/>
      <c r="K15" s="278" t="s">
        <v>734</v>
      </c>
    </row>
    <row r="16" spans="1:11" ht="72.5">
      <c r="A16" s="47"/>
      <c r="B16" s="47">
        <v>6</v>
      </c>
      <c r="C16" s="273" t="s">
        <v>735</v>
      </c>
      <c r="D16" s="47" t="s">
        <v>74</v>
      </c>
      <c r="E16" s="47" t="s">
        <v>736</v>
      </c>
      <c r="F16" s="47">
        <v>6</v>
      </c>
      <c r="G16" s="275">
        <v>31</v>
      </c>
      <c r="H16" s="47">
        <v>750</v>
      </c>
      <c r="I16" s="47">
        <f t="shared" si="0"/>
        <v>4500</v>
      </c>
      <c r="J16" s="47"/>
      <c r="K16" s="278" t="s">
        <v>737</v>
      </c>
    </row>
    <row r="17" spans="1:11" ht="72.5">
      <c r="A17" s="47"/>
      <c r="B17" s="47">
        <v>7</v>
      </c>
      <c r="C17" s="330" t="s">
        <v>738</v>
      </c>
      <c r="D17" s="47" t="s">
        <v>74</v>
      </c>
      <c r="E17" s="237" t="s">
        <v>739</v>
      </c>
      <c r="F17" s="47">
        <v>0</v>
      </c>
      <c r="G17" s="275">
        <v>29</v>
      </c>
      <c r="H17" s="47">
        <v>430</v>
      </c>
      <c r="I17" s="47">
        <f t="shared" si="0"/>
        <v>0</v>
      </c>
      <c r="J17" s="47"/>
      <c r="K17" s="278" t="s">
        <v>740</v>
      </c>
    </row>
    <row r="18" spans="1:11" ht="72.5">
      <c r="A18" s="47"/>
      <c r="B18" s="47">
        <v>8</v>
      </c>
      <c r="C18" s="273" t="s">
        <v>741</v>
      </c>
      <c r="D18" s="47" t="s">
        <v>74</v>
      </c>
      <c r="E18" s="47" t="s">
        <v>742</v>
      </c>
      <c r="F18" s="47">
        <v>5</v>
      </c>
      <c r="G18" s="275">
        <v>5</v>
      </c>
      <c r="H18" s="47">
        <v>3600</v>
      </c>
      <c r="I18" s="47">
        <f t="shared" si="0"/>
        <v>18000</v>
      </c>
      <c r="J18" s="47"/>
      <c r="K18" s="56"/>
    </row>
    <row r="19" spans="1:11">
      <c r="A19" s="47"/>
      <c r="B19" s="47"/>
      <c r="C19" s="56"/>
      <c r="D19" s="47"/>
      <c r="E19" s="47"/>
      <c r="F19" s="47"/>
      <c r="G19" s="275"/>
      <c r="H19" s="47"/>
      <c r="I19" s="47"/>
      <c r="J19" s="47"/>
      <c r="K19" s="56"/>
    </row>
    <row r="20" spans="1:11" ht="58">
      <c r="A20" s="47"/>
      <c r="B20" s="47"/>
      <c r="C20" s="346" t="s">
        <v>743</v>
      </c>
      <c r="D20" s="47"/>
      <c r="E20" s="47"/>
      <c r="F20" s="47"/>
      <c r="G20" s="275"/>
      <c r="H20" s="47"/>
      <c r="I20" s="47"/>
      <c r="J20" s="47"/>
      <c r="K20" s="56"/>
    </row>
    <row r="21" spans="1:11">
      <c r="A21" s="47"/>
      <c r="B21" s="47"/>
      <c r="C21" s="56"/>
      <c r="D21" s="47"/>
      <c r="E21" s="47"/>
      <c r="F21" s="47"/>
      <c r="G21" s="275"/>
      <c r="H21" s="47"/>
      <c r="I21" s="47"/>
      <c r="J21" s="47"/>
      <c r="K21" s="56"/>
    </row>
    <row r="22" spans="1:11" ht="150" customHeight="1">
      <c r="A22" s="47"/>
      <c r="B22" s="47">
        <v>2</v>
      </c>
      <c r="C22" s="273" t="s">
        <v>744</v>
      </c>
      <c r="D22" s="47" t="s">
        <v>74</v>
      </c>
      <c r="E22" s="237" t="s">
        <v>745</v>
      </c>
      <c r="F22" s="47">
        <v>72</v>
      </c>
      <c r="G22" s="275">
        <v>75</v>
      </c>
      <c r="H22" s="47">
        <v>3600</v>
      </c>
      <c r="I22" s="47">
        <f t="shared" si="0"/>
        <v>259200</v>
      </c>
      <c r="J22" s="347">
        <v>11</v>
      </c>
      <c r="K22" s="348" t="s">
        <v>746</v>
      </c>
    </row>
    <row r="23" spans="1:11">
      <c r="A23" s="47"/>
      <c r="B23" s="47"/>
      <c r="C23" s="56"/>
      <c r="D23" s="47"/>
      <c r="E23" s="47"/>
      <c r="F23" s="47"/>
      <c r="G23" s="47"/>
      <c r="H23" s="47"/>
      <c r="I23" s="47"/>
      <c r="J23" s="47"/>
      <c r="K23" s="56"/>
    </row>
    <row r="24" spans="1:11" ht="15.5">
      <c r="A24" s="47"/>
      <c r="B24" s="47"/>
      <c r="C24" s="31"/>
      <c r="D24" s="47"/>
      <c r="E24" s="47"/>
      <c r="F24" s="47"/>
      <c r="G24" s="47"/>
      <c r="H24" s="225" t="s">
        <v>53</v>
      </c>
      <c r="I24" s="225">
        <f>SUM(I13:I23)</f>
        <v>340160</v>
      </c>
      <c r="J24" s="225"/>
      <c r="K24" s="31"/>
    </row>
    <row r="25" spans="1:11">
      <c r="A25" s="47"/>
      <c r="B25" s="47"/>
      <c r="C25" s="31"/>
      <c r="D25" s="47"/>
      <c r="E25" s="47"/>
      <c r="F25" s="47"/>
      <c r="G25" s="47"/>
      <c r="H25" s="47"/>
      <c r="I25" s="47"/>
      <c r="J25" s="327"/>
    </row>
  </sheetData>
  <mergeCells count="5">
    <mergeCell ref="B2:F2"/>
    <mergeCell ref="A3:F3"/>
    <mergeCell ref="A4:F4"/>
    <mergeCell ref="A5:F5"/>
    <mergeCell ref="A9:F9"/>
  </mergeCells>
  <conditionalFormatting sqref="A9">
    <cfRule type="duplicateValues" dxfId="29" priority="6"/>
  </conditionalFormatting>
  <conditionalFormatting sqref="A6">
    <cfRule type="duplicateValues" dxfId="28" priority="5"/>
  </conditionalFormatting>
  <conditionalFormatting sqref="A8">
    <cfRule type="duplicateValues" dxfId="27" priority="4"/>
  </conditionalFormatting>
  <conditionalFormatting sqref="A5">
    <cfRule type="duplicateValues" dxfId="26" priority="3"/>
  </conditionalFormatting>
  <conditionalFormatting sqref="A5">
    <cfRule type="duplicateValues" dxfId="25" priority="2"/>
  </conditionalFormatting>
  <conditionalFormatting sqref="A7">
    <cfRule type="duplicateValues" dxfId="24"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75"/>
  <sheetViews>
    <sheetView topLeftCell="A158" zoomScale="82" workbookViewId="0">
      <selection activeCell="K171" sqref="K171"/>
    </sheetView>
  </sheetViews>
  <sheetFormatPr defaultRowHeight="14.5"/>
  <cols>
    <col min="2" max="2" width="54.7265625" customWidth="1"/>
    <col min="8" max="8" width="8.7265625" style="327"/>
    <col min="9" max="11" width="9.7265625" customWidth="1"/>
  </cols>
  <sheetData>
    <row r="1" spans="1:15">
      <c r="A1" s="31"/>
      <c r="B1" s="31"/>
      <c r="C1" s="31"/>
      <c r="D1" s="31"/>
      <c r="E1" s="31"/>
      <c r="F1" s="31"/>
      <c r="G1" s="31"/>
      <c r="H1" s="47"/>
      <c r="I1" s="31"/>
      <c r="J1" s="31"/>
      <c r="K1" s="31"/>
      <c r="L1" s="31"/>
      <c r="M1" s="31"/>
      <c r="N1" s="31"/>
      <c r="O1" s="31"/>
    </row>
    <row r="2" spans="1:15">
      <c r="A2" s="31"/>
      <c r="B2" s="31"/>
      <c r="C2" s="31"/>
      <c r="D2" s="31"/>
      <c r="E2" s="31"/>
      <c r="F2" s="31"/>
      <c r="G2" s="31"/>
      <c r="H2" s="47"/>
      <c r="I2" s="31"/>
      <c r="J2" s="31"/>
      <c r="K2" s="31"/>
      <c r="L2" s="31"/>
      <c r="M2" s="31"/>
      <c r="N2" s="31"/>
      <c r="O2" s="31"/>
    </row>
    <row r="3" spans="1:15" ht="26">
      <c r="A3" s="114" t="s">
        <v>42</v>
      </c>
      <c r="B3" s="115" t="s">
        <v>43</v>
      </c>
      <c r="C3" s="115"/>
      <c r="D3" s="114"/>
      <c r="E3" s="114"/>
      <c r="F3" s="114"/>
      <c r="G3" s="297"/>
      <c r="H3" s="287"/>
      <c r="I3" s="287"/>
      <c r="J3" s="287"/>
      <c r="K3" s="287"/>
      <c r="L3" s="288"/>
      <c r="M3" s="288"/>
      <c r="N3" s="288"/>
      <c r="O3" s="288"/>
    </row>
    <row r="4" spans="1:15" ht="26">
      <c r="A4" s="114" t="s">
        <v>44</v>
      </c>
      <c r="B4" s="115" t="s">
        <v>45</v>
      </c>
      <c r="C4" s="572"/>
      <c r="D4" s="572"/>
      <c r="E4" s="572"/>
      <c r="F4" s="572"/>
      <c r="G4" s="572"/>
      <c r="H4" s="572"/>
      <c r="I4" s="572"/>
      <c r="J4" s="572"/>
      <c r="K4" s="572"/>
      <c r="L4" s="572"/>
      <c r="M4" s="572"/>
      <c r="N4" s="298"/>
      <c r="O4" s="298"/>
    </row>
    <row r="5" spans="1:15">
      <c r="A5" s="573" t="s">
        <v>46</v>
      </c>
      <c r="B5" s="573" t="s">
        <v>47</v>
      </c>
      <c r="C5" s="573" t="s">
        <v>48</v>
      </c>
      <c r="D5" s="573" t="s">
        <v>49</v>
      </c>
      <c r="E5" s="573" t="s">
        <v>50</v>
      </c>
      <c r="F5" s="572" t="s">
        <v>51</v>
      </c>
      <c r="G5" s="572"/>
      <c r="H5" s="568" t="s">
        <v>504</v>
      </c>
      <c r="I5" s="568"/>
      <c r="J5" s="568" t="s">
        <v>427</v>
      </c>
      <c r="K5" s="568"/>
      <c r="L5" s="568" t="s">
        <v>429</v>
      </c>
      <c r="M5" s="568"/>
      <c r="N5" s="568" t="s">
        <v>430</v>
      </c>
      <c r="O5" s="568"/>
    </row>
    <row r="6" spans="1:15" ht="26">
      <c r="A6" s="573"/>
      <c r="B6" s="573"/>
      <c r="C6" s="573"/>
      <c r="D6" s="573"/>
      <c r="E6" s="573"/>
      <c r="F6" s="299" t="s">
        <v>52</v>
      </c>
      <c r="G6" s="299" t="s">
        <v>53</v>
      </c>
      <c r="H6" s="569" t="s">
        <v>425</v>
      </c>
      <c r="I6" s="569" t="s">
        <v>353</v>
      </c>
      <c r="J6" s="569" t="s">
        <v>425</v>
      </c>
      <c r="K6" s="569" t="s">
        <v>353</v>
      </c>
      <c r="L6" s="569" t="s">
        <v>425</v>
      </c>
      <c r="M6" s="569" t="s">
        <v>353</v>
      </c>
      <c r="N6" s="569" t="s">
        <v>425</v>
      </c>
      <c r="O6" s="569" t="s">
        <v>353</v>
      </c>
    </row>
    <row r="7" spans="1:15">
      <c r="A7" s="573"/>
      <c r="B7" s="573"/>
      <c r="C7" s="573"/>
      <c r="D7" s="573"/>
      <c r="E7" s="573"/>
      <c r="F7" s="299" t="s">
        <v>54</v>
      </c>
      <c r="G7" s="299" t="s">
        <v>54</v>
      </c>
      <c r="H7" s="569"/>
      <c r="I7" s="569"/>
      <c r="J7" s="569"/>
      <c r="K7" s="569"/>
      <c r="L7" s="569"/>
      <c r="M7" s="569"/>
      <c r="N7" s="569"/>
      <c r="O7" s="569"/>
    </row>
    <row r="8" spans="1:15">
      <c r="A8" s="31"/>
      <c r="B8" s="273" t="s">
        <v>413</v>
      </c>
      <c r="C8" s="56"/>
      <c r="D8" s="56"/>
      <c r="E8" s="56"/>
      <c r="F8" s="31"/>
      <c r="G8" s="31"/>
      <c r="H8" s="47"/>
      <c r="I8" s="31"/>
      <c r="J8" s="31"/>
      <c r="K8" s="31"/>
      <c r="L8" s="31"/>
      <c r="M8" s="31"/>
      <c r="N8" s="31"/>
      <c r="O8" s="31"/>
    </row>
    <row r="9" spans="1:15">
      <c r="A9" s="31"/>
      <c r="B9" s="31" t="s">
        <v>747</v>
      </c>
      <c r="C9" s="31"/>
      <c r="D9" s="31"/>
      <c r="E9" s="31"/>
      <c r="F9" s="31"/>
      <c r="G9" s="31"/>
      <c r="H9" s="47"/>
      <c r="I9" s="31"/>
      <c r="J9" s="31"/>
      <c r="K9" s="31"/>
      <c r="L9" s="31"/>
      <c r="M9" s="31"/>
      <c r="N9" s="31"/>
      <c r="O9" s="31"/>
    </row>
    <row r="10" spans="1:15">
      <c r="A10" s="31"/>
      <c r="B10" s="31"/>
      <c r="C10" s="31"/>
      <c r="D10" s="31"/>
      <c r="E10" s="31"/>
      <c r="F10" s="31"/>
      <c r="G10" s="31"/>
      <c r="H10" s="47"/>
      <c r="I10" s="31"/>
      <c r="J10" s="31"/>
      <c r="K10" s="31"/>
      <c r="L10" s="31"/>
      <c r="M10" s="31"/>
      <c r="N10" s="31"/>
      <c r="O10" s="31"/>
    </row>
    <row r="11" spans="1:15">
      <c r="A11" s="31"/>
      <c r="B11" s="31"/>
      <c r="C11" s="31"/>
      <c r="D11" s="31"/>
      <c r="E11" s="31"/>
      <c r="F11" s="31"/>
      <c r="G11" s="31"/>
      <c r="H11" s="47"/>
      <c r="I11" s="31"/>
      <c r="J11" s="31"/>
      <c r="K11" s="31"/>
      <c r="L11" s="31"/>
      <c r="M11" s="31"/>
      <c r="N11" s="31"/>
      <c r="O11" s="31"/>
    </row>
    <row r="12" spans="1:15" ht="90">
      <c r="A12" s="390">
        <v>1.1000000000000001</v>
      </c>
      <c r="B12" s="391" t="s">
        <v>748</v>
      </c>
      <c r="C12" s="31"/>
      <c r="D12" s="392">
        <v>30</v>
      </c>
      <c r="E12" s="393" t="s">
        <v>904</v>
      </c>
      <c r="F12" s="394">
        <v>3200</v>
      </c>
      <c r="G12" s="395">
        <v>96000</v>
      </c>
      <c r="H12" s="396">
        <f>'JMR  Electrical RA Bill 8'!E13</f>
        <v>21</v>
      </c>
      <c r="I12" s="47">
        <f>F12*H12</f>
        <v>67200</v>
      </c>
      <c r="J12" s="47"/>
      <c r="K12" s="47"/>
      <c r="L12" s="31"/>
      <c r="M12" s="31"/>
      <c r="N12" s="31"/>
      <c r="O12" s="31"/>
    </row>
    <row r="13" spans="1:15" ht="80">
      <c r="A13" s="390">
        <v>1.2</v>
      </c>
      <c r="B13" s="391" t="s">
        <v>749</v>
      </c>
      <c r="C13" s="31"/>
      <c r="D13" s="392">
        <v>45</v>
      </c>
      <c r="E13" s="393" t="s">
        <v>904</v>
      </c>
      <c r="F13" s="394">
        <v>3200</v>
      </c>
      <c r="G13" s="393" t="s">
        <v>910</v>
      </c>
      <c r="H13" s="396">
        <f>'JMR  Electrical RA Bill 8'!E14</f>
        <v>31.5</v>
      </c>
      <c r="I13" s="47">
        <f t="shared" ref="I13:I58" si="0">F13*H13</f>
        <v>100800</v>
      </c>
      <c r="J13" s="47"/>
      <c r="K13" s="47"/>
      <c r="L13" s="31"/>
      <c r="M13" s="31"/>
      <c r="N13" s="31"/>
      <c r="O13" s="31"/>
    </row>
    <row r="14" spans="1:15" ht="80">
      <c r="A14" s="390">
        <v>1.3</v>
      </c>
      <c r="B14" s="391" t="s">
        <v>750</v>
      </c>
      <c r="C14" s="31"/>
      <c r="D14" s="392">
        <v>11</v>
      </c>
      <c r="E14" s="393" t="s">
        <v>904</v>
      </c>
      <c r="F14" s="394">
        <v>3200</v>
      </c>
      <c r="G14" s="395">
        <v>35200</v>
      </c>
      <c r="H14" s="396">
        <f>'JMR  Electrical RA Bill 8'!E15</f>
        <v>7.7</v>
      </c>
      <c r="I14" s="47">
        <f t="shared" si="0"/>
        <v>24640</v>
      </c>
      <c r="J14" s="47"/>
      <c r="K14" s="47"/>
      <c r="L14" s="31"/>
      <c r="M14" s="31"/>
      <c r="N14" s="31"/>
      <c r="O14" s="31"/>
    </row>
    <row r="15" spans="1:15" ht="80">
      <c r="A15" s="390">
        <v>1.4</v>
      </c>
      <c r="B15" s="391" t="s">
        <v>751</v>
      </c>
      <c r="C15" s="31"/>
      <c r="D15" s="392">
        <v>352</v>
      </c>
      <c r="E15" s="393" t="s">
        <v>904</v>
      </c>
      <c r="F15" s="394">
        <v>2100</v>
      </c>
      <c r="G15" s="393" t="s">
        <v>911</v>
      </c>
      <c r="H15" s="396">
        <f>'JMR  Electrical RA Bill 8'!E16</f>
        <v>246.4</v>
      </c>
      <c r="I15" s="47">
        <f t="shared" si="0"/>
        <v>517440</v>
      </c>
      <c r="J15" s="47"/>
      <c r="K15" s="47"/>
      <c r="L15" s="31"/>
      <c r="M15" s="31"/>
      <c r="N15" s="31"/>
      <c r="O15" s="31"/>
    </row>
    <row r="16" spans="1:15" ht="80">
      <c r="A16" s="390">
        <v>1.5</v>
      </c>
      <c r="B16" s="391" t="s">
        <v>752</v>
      </c>
      <c r="C16" s="31"/>
      <c r="D16" s="392">
        <v>46</v>
      </c>
      <c r="E16" s="393" t="s">
        <v>904</v>
      </c>
      <c r="F16" s="394">
        <v>2100</v>
      </c>
      <c r="G16" s="395">
        <v>96600</v>
      </c>
      <c r="H16" s="396">
        <f>'JMR  Electrical RA Bill 8'!E17</f>
        <v>32.200000000000003</v>
      </c>
      <c r="I16" s="47">
        <f t="shared" si="0"/>
        <v>67620</v>
      </c>
      <c r="J16" s="47"/>
      <c r="K16" s="47"/>
      <c r="L16" s="31"/>
      <c r="M16" s="31"/>
      <c r="N16" s="31"/>
      <c r="O16" s="31"/>
    </row>
    <row r="17" spans="1:15" ht="120">
      <c r="A17" s="390">
        <v>1.6</v>
      </c>
      <c r="B17" s="391" t="s">
        <v>753</v>
      </c>
      <c r="C17" s="31"/>
      <c r="D17" s="392">
        <v>11</v>
      </c>
      <c r="E17" s="393" t="s">
        <v>904</v>
      </c>
      <c r="F17" s="394">
        <v>3500</v>
      </c>
      <c r="G17" s="395">
        <v>38500</v>
      </c>
      <c r="H17" s="396">
        <f>'JMR  Electrical RA Bill 8'!E18</f>
        <v>7.7</v>
      </c>
      <c r="I17" s="47">
        <f t="shared" si="0"/>
        <v>26950</v>
      </c>
      <c r="J17" s="47"/>
      <c r="K17" s="47"/>
      <c r="L17" s="31"/>
      <c r="M17" s="31"/>
      <c r="N17" s="31"/>
      <c r="O17" s="31"/>
    </row>
    <row r="18" spans="1:15" ht="60">
      <c r="A18" s="390">
        <v>1.7</v>
      </c>
      <c r="B18" s="391" t="s">
        <v>754</v>
      </c>
      <c r="C18" s="31"/>
      <c r="D18" s="392">
        <v>28</v>
      </c>
      <c r="E18" s="393" t="s">
        <v>904</v>
      </c>
      <c r="F18" s="394">
        <v>3500</v>
      </c>
      <c r="G18" s="395">
        <v>98000</v>
      </c>
      <c r="H18" s="396">
        <f>'JMR  Electrical RA Bill 8'!E19</f>
        <v>19.600000000000001</v>
      </c>
      <c r="I18" s="47">
        <f t="shared" si="0"/>
        <v>68600</v>
      </c>
      <c r="J18" s="47"/>
      <c r="K18" s="47"/>
      <c r="L18" s="31"/>
      <c r="M18" s="31"/>
      <c r="N18" s="31"/>
      <c r="O18" s="31"/>
    </row>
    <row r="19" spans="1:15" ht="120">
      <c r="A19" s="390">
        <v>1.8</v>
      </c>
      <c r="B19" s="391" t="s">
        <v>755</v>
      </c>
      <c r="C19" s="31"/>
      <c r="D19" s="392">
        <v>46</v>
      </c>
      <c r="E19" s="393" t="s">
        <v>904</v>
      </c>
      <c r="F19" s="394">
        <v>3500</v>
      </c>
      <c r="G19" s="393" t="s">
        <v>912</v>
      </c>
      <c r="H19" s="396">
        <f>'JMR  Electrical RA Bill 8'!E20</f>
        <v>32.200000000000003</v>
      </c>
      <c r="I19" s="47">
        <f t="shared" si="0"/>
        <v>112700.00000000001</v>
      </c>
      <c r="J19" s="47"/>
      <c r="K19" s="47"/>
      <c r="L19" s="31"/>
      <c r="M19" s="31"/>
      <c r="N19" s="31"/>
      <c r="O19" s="31"/>
    </row>
    <row r="20" spans="1:15" ht="60">
      <c r="A20" s="390">
        <v>1.9</v>
      </c>
      <c r="B20" s="397" t="s">
        <v>756</v>
      </c>
      <c r="C20" s="31"/>
      <c r="D20" s="392">
        <v>21</v>
      </c>
      <c r="E20" s="393" t="s">
        <v>904</v>
      </c>
      <c r="F20" s="394">
        <v>2500</v>
      </c>
      <c r="G20" s="395">
        <v>52500</v>
      </c>
      <c r="H20" s="396">
        <f>'JMR  Electrical RA Bill 8'!E21</f>
        <v>14.7</v>
      </c>
      <c r="I20" s="47">
        <f t="shared" si="0"/>
        <v>36750</v>
      </c>
      <c r="J20" s="47"/>
      <c r="K20" s="47"/>
      <c r="L20" s="31"/>
      <c r="M20" s="31"/>
      <c r="N20" s="31"/>
      <c r="O20" s="31"/>
    </row>
    <row r="21" spans="1:15" ht="120">
      <c r="A21" s="392">
        <v>1.1000000000000001</v>
      </c>
      <c r="B21" s="397" t="s">
        <v>757</v>
      </c>
      <c r="C21" s="31"/>
      <c r="D21" s="392">
        <v>3</v>
      </c>
      <c r="E21" s="393" t="s">
        <v>904</v>
      </c>
      <c r="F21" s="394">
        <v>17500</v>
      </c>
      <c r="G21" s="395">
        <v>52500</v>
      </c>
      <c r="H21" s="396">
        <f>'JMR  Electrical RA Bill 8'!E22</f>
        <v>2.1</v>
      </c>
      <c r="I21" s="47">
        <f t="shared" si="0"/>
        <v>36750</v>
      </c>
      <c r="J21" s="47"/>
      <c r="K21" s="47"/>
      <c r="L21" s="31"/>
      <c r="M21" s="31"/>
      <c r="N21" s="31"/>
      <c r="O21" s="31"/>
    </row>
    <row r="22" spans="1:15" ht="120">
      <c r="A22" s="392">
        <v>1.1100000000000001</v>
      </c>
      <c r="B22" s="397" t="s">
        <v>758</v>
      </c>
      <c r="C22" s="31"/>
      <c r="D22" s="392">
        <v>7</v>
      </c>
      <c r="E22" s="393" t="s">
        <v>904</v>
      </c>
      <c r="F22" s="394">
        <v>2500</v>
      </c>
      <c r="G22" s="395">
        <v>17500</v>
      </c>
      <c r="H22" s="396">
        <f>'JMR  Electrical RA Bill 8'!E23</f>
        <v>4.9000000000000004</v>
      </c>
      <c r="I22" s="47">
        <f t="shared" si="0"/>
        <v>12250</v>
      </c>
      <c r="J22" s="47"/>
      <c r="K22" s="47"/>
      <c r="L22" s="31"/>
      <c r="M22" s="31"/>
      <c r="N22" s="31"/>
      <c r="O22" s="31"/>
    </row>
    <row r="23" spans="1:15" ht="120">
      <c r="A23" s="392">
        <v>1.1200000000000001</v>
      </c>
      <c r="B23" s="397" t="s">
        <v>759</v>
      </c>
      <c r="C23" s="31"/>
      <c r="D23" s="392">
        <v>17</v>
      </c>
      <c r="E23" s="393" t="s">
        <v>904</v>
      </c>
      <c r="F23" s="394">
        <v>2500</v>
      </c>
      <c r="G23" s="395">
        <v>42500</v>
      </c>
      <c r="H23" s="396">
        <f>'JMR  Electrical RA Bill 8'!E24</f>
        <v>11.9</v>
      </c>
      <c r="I23" s="47">
        <f t="shared" si="0"/>
        <v>29750</v>
      </c>
      <c r="J23" s="47"/>
      <c r="K23" s="47"/>
      <c r="L23" s="31"/>
      <c r="M23" s="31"/>
      <c r="N23" s="31"/>
      <c r="O23" s="31"/>
    </row>
    <row r="24" spans="1:15" ht="100">
      <c r="A24" s="392">
        <v>1.1299999999999999</v>
      </c>
      <c r="B24" s="391" t="s">
        <v>760</v>
      </c>
      <c r="C24" s="31"/>
      <c r="D24" s="392">
        <v>14</v>
      </c>
      <c r="E24" s="393" t="s">
        <v>905</v>
      </c>
      <c r="F24" s="394">
        <v>3500</v>
      </c>
      <c r="G24" s="395">
        <v>49000</v>
      </c>
      <c r="H24" s="396">
        <f>'JMR  Electrical RA Bill 8'!E25</f>
        <v>9.8000000000000007</v>
      </c>
      <c r="I24" s="47">
        <f t="shared" si="0"/>
        <v>34300</v>
      </c>
      <c r="J24" s="47"/>
      <c r="K24" s="47"/>
      <c r="L24" s="31"/>
      <c r="M24" s="31"/>
      <c r="N24" s="31"/>
      <c r="O24" s="31"/>
    </row>
    <row r="25" spans="1:15" ht="60">
      <c r="A25" s="392">
        <v>1.1399999999999999</v>
      </c>
      <c r="B25" s="397" t="s">
        <v>761</v>
      </c>
      <c r="C25" s="31"/>
      <c r="D25" s="392">
        <v>13</v>
      </c>
      <c r="E25" s="393" t="s">
        <v>904</v>
      </c>
      <c r="F25" s="394">
        <v>3100</v>
      </c>
      <c r="G25" s="395">
        <v>40300</v>
      </c>
      <c r="H25" s="396">
        <f>'JMR  Electrical RA Bill 8'!E26</f>
        <v>9.1</v>
      </c>
      <c r="I25" s="47">
        <f t="shared" si="0"/>
        <v>28210</v>
      </c>
      <c r="J25" s="47"/>
      <c r="K25" s="47"/>
      <c r="L25" s="31"/>
      <c r="M25" s="31"/>
      <c r="N25" s="31"/>
      <c r="O25" s="31"/>
    </row>
    <row r="26" spans="1:15" ht="100">
      <c r="A26" s="392">
        <v>1.1499999999999999</v>
      </c>
      <c r="B26" s="397" t="s">
        <v>762</v>
      </c>
      <c r="C26" s="31"/>
      <c r="D26" s="392">
        <v>1</v>
      </c>
      <c r="E26" s="393" t="s">
        <v>905</v>
      </c>
      <c r="F26" s="394">
        <v>6500</v>
      </c>
      <c r="G26" s="395">
        <v>6500</v>
      </c>
      <c r="H26" s="396">
        <f>'JMR  Electrical RA Bill 8'!E27</f>
        <v>0.7</v>
      </c>
      <c r="I26" s="47">
        <f t="shared" si="0"/>
        <v>4550</v>
      </c>
      <c r="J26" s="47"/>
      <c r="K26" s="47"/>
      <c r="L26" s="31"/>
      <c r="M26" s="31"/>
      <c r="N26" s="31"/>
      <c r="O26" s="31"/>
    </row>
    <row r="27" spans="1:15" ht="102">
      <c r="A27" s="392">
        <v>1.1599999999999999</v>
      </c>
      <c r="B27" s="397" t="s">
        <v>763</v>
      </c>
      <c r="C27" s="31"/>
      <c r="D27" s="392">
        <v>12</v>
      </c>
      <c r="E27" s="393" t="s">
        <v>905</v>
      </c>
      <c r="F27" s="394">
        <v>6500</v>
      </c>
      <c r="G27" s="395">
        <v>78000</v>
      </c>
      <c r="H27" s="396">
        <f>'JMR  Electrical RA Bill 8'!E28</f>
        <v>8.9</v>
      </c>
      <c r="I27" s="47">
        <f t="shared" si="0"/>
        <v>57850</v>
      </c>
      <c r="J27" s="47"/>
      <c r="K27" s="47"/>
      <c r="L27" s="31"/>
      <c r="M27" s="31"/>
      <c r="N27" s="31"/>
      <c r="O27" s="31"/>
    </row>
    <row r="28" spans="1:15" ht="92">
      <c r="A28" s="392">
        <v>1.17</v>
      </c>
      <c r="B28" s="397" t="s">
        <v>764</v>
      </c>
      <c r="C28" s="31"/>
      <c r="D28" s="392">
        <v>3</v>
      </c>
      <c r="E28" s="393" t="s">
        <v>905</v>
      </c>
      <c r="F28" s="394">
        <v>6000</v>
      </c>
      <c r="G28" s="395">
        <v>18000</v>
      </c>
      <c r="H28" s="396">
        <f>'JMR  Electrical RA Bill 8'!E29</f>
        <v>2.1</v>
      </c>
      <c r="I28" s="47">
        <f t="shared" si="0"/>
        <v>12600</v>
      </c>
      <c r="J28" s="47"/>
      <c r="K28" s="47"/>
      <c r="L28" s="31"/>
      <c r="M28" s="31"/>
      <c r="N28" s="31"/>
      <c r="O28" s="31"/>
    </row>
    <row r="29" spans="1:15" ht="92">
      <c r="A29" s="392">
        <v>1.18</v>
      </c>
      <c r="B29" s="397" t="s">
        <v>765</v>
      </c>
      <c r="C29" s="31"/>
      <c r="D29" s="392">
        <v>1</v>
      </c>
      <c r="E29" s="393" t="s">
        <v>905</v>
      </c>
      <c r="F29" s="394">
        <v>6500</v>
      </c>
      <c r="G29" s="395">
        <v>6500</v>
      </c>
      <c r="H29" s="396">
        <f>'JMR  Electrical RA Bill 8'!E30</f>
        <v>0.7</v>
      </c>
      <c r="I29" s="47">
        <f t="shared" si="0"/>
        <v>4550</v>
      </c>
      <c r="J29" s="47"/>
      <c r="K29" s="47"/>
      <c r="L29" s="31"/>
      <c r="M29" s="31"/>
      <c r="N29" s="31"/>
      <c r="O29" s="31"/>
    </row>
    <row r="30" spans="1:15" ht="30">
      <c r="A30" s="392">
        <v>1.19</v>
      </c>
      <c r="B30" s="397" t="s">
        <v>766</v>
      </c>
      <c r="C30" s="31"/>
      <c r="D30" s="393" t="s">
        <v>906</v>
      </c>
      <c r="E30" s="398"/>
      <c r="F30" s="399"/>
      <c r="G30" s="393" t="s">
        <v>906</v>
      </c>
      <c r="H30" s="400"/>
      <c r="I30" s="47">
        <f t="shared" si="0"/>
        <v>0</v>
      </c>
      <c r="J30" s="47"/>
      <c r="K30" s="47"/>
      <c r="L30" s="31"/>
      <c r="M30" s="31"/>
      <c r="N30" s="31"/>
      <c r="O30" s="31"/>
    </row>
    <row r="31" spans="1:15">
      <c r="A31" s="401" t="s">
        <v>887</v>
      </c>
      <c r="B31" s="391" t="s">
        <v>767</v>
      </c>
      <c r="C31" s="31"/>
      <c r="D31" s="402">
        <v>8</v>
      </c>
      <c r="E31" s="401" t="s">
        <v>904</v>
      </c>
      <c r="F31" s="403">
        <v>2500</v>
      </c>
      <c r="G31" s="404">
        <v>20000</v>
      </c>
      <c r="H31" s="396">
        <f>'JMR  Electrical RA Bill 8'!E32</f>
        <v>5.6</v>
      </c>
      <c r="I31" s="47">
        <f t="shared" si="0"/>
        <v>14000</v>
      </c>
      <c r="J31" s="47"/>
      <c r="K31" s="47"/>
      <c r="L31" s="31"/>
      <c r="M31" s="31"/>
      <c r="N31" s="31"/>
      <c r="O31" s="31"/>
    </row>
    <row r="32" spans="1:15">
      <c r="A32" s="401" t="s">
        <v>888</v>
      </c>
      <c r="B32" s="391" t="s">
        <v>768</v>
      </c>
      <c r="C32" s="31"/>
      <c r="D32" s="402">
        <v>2</v>
      </c>
      <c r="E32" s="401" t="s">
        <v>904</v>
      </c>
      <c r="F32" s="403">
        <v>2500</v>
      </c>
      <c r="G32" s="404">
        <v>5000</v>
      </c>
      <c r="H32" s="396">
        <f>'JMR  Electrical RA Bill 8'!E33</f>
        <v>1.4</v>
      </c>
      <c r="I32" s="47">
        <f t="shared" si="0"/>
        <v>3500</v>
      </c>
      <c r="J32" s="47"/>
      <c r="K32" s="47"/>
      <c r="L32" s="31"/>
      <c r="M32" s="31"/>
      <c r="N32" s="31"/>
      <c r="O32" s="31"/>
    </row>
    <row r="33" spans="1:15" ht="40">
      <c r="A33" s="390">
        <v>1.2</v>
      </c>
      <c r="B33" s="397" t="s">
        <v>769</v>
      </c>
      <c r="C33" s="31"/>
      <c r="D33" s="402">
        <v>320</v>
      </c>
      <c r="E33" s="401" t="s">
        <v>907</v>
      </c>
      <c r="F33" s="405">
        <v>85</v>
      </c>
      <c r="G33" s="395">
        <v>27200</v>
      </c>
      <c r="H33" s="392">
        <f>'JMR  Electrical RA Bill 8'!E34</f>
        <v>320</v>
      </c>
      <c r="I33" s="47">
        <f t="shared" si="0"/>
        <v>27200</v>
      </c>
      <c r="J33" s="47"/>
      <c r="K33" s="47"/>
      <c r="L33" s="31"/>
      <c r="M33" s="31"/>
      <c r="N33" s="31"/>
      <c r="O33" s="31"/>
    </row>
    <row r="34" spans="1:15" ht="30">
      <c r="A34" s="392">
        <v>1.21</v>
      </c>
      <c r="B34" s="397" t="s">
        <v>770</v>
      </c>
      <c r="C34" s="31"/>
      <c r="D34" s="392">
        <v>1</v>
      </c>
      <c r="E34" s="393" t="s">
        <v>904</v>
      </c>
      <c r="F34" s="394">
        <v>35000</v>
      </c>
      <c r="G34" s="395">
        <v>35000</v>
      </c>
      <c r="H34" s="396">
        <f>'JMR  Electrical RA Bill 8'!E35</f>
        <v>0.7</v>
      </c>
      <c r="I34" s="47">
        <f t="shared" si="0"/>
        <v>24500</v>
      </c>
      <c r="J34" s="47"/>
      <c r="K34" s="47"/>
      <c r="L34" s="31"/>
      <c r="M34" s="31"/>
      <c r="N34" s="31"/>
      <c r="O34" s="31"/>
    </row>
    <row r="35" spans="1:15" ht="30">
      <c r="A35" s="392">
        <v>1.22</v>
      </c>
      <c r="B35" s="397" t="s">
        <v>771</v>
      </c>
      <c r="C35" s="31"/>
      <c r="D35" s="392">
        <v>11</v>
      </c>
      <c r="E35" s="393" t="s">
        <v>904</v>
      </c>
      <c r="F35" s="394">
        <v>3500</v>
      </c>
      <c r="G35" s="395">
        <v>38500</v>
      </c>
      <c r="H35" s="396">
        <f>'JMR  Electrical RA Bill 8'!E36</f>
        <v>7.7</v>
      </c>
      <c r="I35" s="47">
        <f t="shared" si="0"/>
        <v>26950</v>
      </c>
      <c r="J35" s="47"/>
      <c r="K35" s="47"/>
      <c r="L35" s="31"/>
      <c r="M35" s="31"/>
      <c r="N35" s="31"/>
      <c r="O35" s="31"/>
    </row>
    <row r="36" spans="1:15" ht="50">
      <c r="A36" s="392">
        <v>1.23</v>
      </c>
      <c r="B36" s="397" t="s">
        <v>772</v>
      </c>
      <c r="C36" s="31"/>
      <c r="D36" s="393" t="s">
        <v>906</v>
      </c>
      <c r="E36" s="397"/>
      <c r="F36" s="406"/>
      <c r="G36" s="393" t="s">
        <v>906</v>
      </c>
      <c r="H36" s="400"/>
      <c r="I36" s="47">
        <f t="shared" si="0"/>
        <v>0</v>
      </c>
      <c r="J36" s="47"/>
      <c r="K36" s="47"/>
      <c r="L36" s="31"/>
      <c r="M36" s="31"/>
      <c r="N36" s="31"/>
      <c r="O36" s="31"/>
    </row>
    <row r="37" spans="1:15">
      <c r="A37" s="401" t="s">
        <v>887</v>
      </c>
      <c r="B37" s="391" t="s">
        <v>773</v>
      </c>
      <c r="C37" s="31"/>
      <c r="D37" s="401" t="s">
        <v>906</v>
      </c>
      <c r="E37" s="401" t="s">
        <v>907</v>
      </c>
      <c r="F37" s="407">
        <v>150</v>
      </c>
      <c r="G37" s="401" t="s">
        <v>906</v>
      </c>
      <c r="H37" s="400"/>
      <c r="I37" s="47">
        <f t="shared" si="0"/>
        <v>0</v>
      </c>
      <c r="J37" s="47"/>
      <c r="K37" s="47"/>
      <c r="L37" s="31"/>
      <c r="M37" s="31"/>
      <c r="N37" s="31"/>
      <c r="O37" s="31"/>
    </row>
    <row r="38" spans="1:15">
      <c r="A38" s="401" t="s">
        <v>888</v>
      </c>
      <c r="B38" s="391" t="s">
        <v>774</v>
      </c>
      <c r="C38" s="31"/>
      <c r="D38" s="402">
        <v>90</v>
      </c>
      <c r="E38" s="401" t="s">
        <v>907</v>
      </c>
      <c r="F38" s="407">
        <v>210</v>
      </c>
      <c r="G38" s="404">
        <v>18900</v>
      </c>
      <c r="H38" s="396">
        <f>'JMR  Electrical RA Bill 8'!E39</f>
        <v>63</v>
      </c>
      <c r="I38" s="47">
        <f t="shared" si="0"/>
        <v>13230</v>
      </c>
      <c r="J38" s="47"/>
      <c r="K38" s="47"/>
      <c r="L38" s="31"/>
      <c r="M38" s="31"/>
      <c r="N38" s="31"/>
      <c r="O38" s="31"/>
    </row>
    <row r="39" spans="1:15">
      <c r="A39" s="401" t="s">
        <v>889</v>
      </c>
      <c r="B39" s="391" t="s">
        <v>775</v>
      </c>
      <c r="C39" s="31"/>
      <c r="D39" s="402">
        <v>330</v>
      </c>
      <c r="E39" s="401" t="s">
        <v>907</v>
      </c>
      <c r="F39" s="407">
        <v>300</v>
      </c>
      <c r="G39" s="404">
        <v>99000</v>
      </c>
      <c r="H39" s="396">
        <f>'JMR  Electrical RA Bill 8'!E40</f>
        <v>231.7</v>
      </c>
      <c r="I39" s="47">
        <f t="shared" si="0"/>
        <v>69510</v>
      </c>
      <c r="J39" s="47"/>
      <c r="K39" s="47"/>
      <c r="L39" s="31"/>
      <c r="M39" s="31"/>
      <c r="N39" s="31"/>
      <c r="O39" s="31"/>
    </row>
    <row r="40" spans="1:15">
      <c r="A40" s="401" t="s">
        <v>890</v>
      </c>
      <c r="B40" s="391" t="s">
        <v>776</v>
      </c>
      <c r="C40" s="31"/>
      <c r="D40" s="402">
        <v>90</v>
      </c>
      <c r="E40" s="401" t="s">
        <v>907</v>
      </c>
      <c r="F40" s="407">
        <v>320</v>
      </c>
      <c r="G40" s="404">
        <v>28800</v>
      </c>
      <c r="H40" s="396">
        <f>'JMR  Electrical RA Bill 8'!E41</f>
        <v>63</v>
      </c>
      <c r="I40" s="47">
        <f t="shared" si="0"/>
        <v>20160</v>
      </c>
      <c r="J40" s="47"/>
      <c r="K40" s="47"/>
      <c r="L40" s="31"/>
      <c r="M40" s="31"/>
      <c r="N40" s="31"/>
      <c r="O40" s="31"/>
    </row>
    <row r="41" spans="1:15">
      <c r="A41" s="401" t="s">
        <v>891</v>
      </c>
      <c r="B41" s="391" t="s">
        <v>777</v>
      </c>
      <c r="C41" s="31"/>
      <c r="D41" s="402">
        <v>90</v>
      </c>
      <c r="E41" s="401" t="s">
        <v>907</v>
      </c>
      <c r="F41" s="407">
        <v>400</v>
      </c>
      <c r="G41" s="404">
        <v>36000</v>
      </c>
      <c r="H41" s="396">
        <f>'JMR  Electrical RA Bill 8'!E42</f>
        <v>63</v>
      </c>
      <c r="I41" s="47">
        <f t="shared" si="0"/>
        <v>25200</v>
      </c>
      <c r="J41" s="47"/>
      <c r="K41" s="47"/>
      <c r="L41" s="31"/>
      <c r="M41" s="31"/>
      <c r="N41" s="31"/>
      <c r="O41" s="31"/>
    </row>
    <row r="42" spans="1:15">
      <c r="A42" s="401" t="s">
        <v>892</v>
      </c>
      <c r="B42" s="391" t="s">
        <v>778</v>
      </c>
      <c r="C42" s="31"/>
      <c r="D42" s="402">
        <v>50</v>
      </c>
      <c r="E42" s="401" t="s">
        <v>907</v>
      </c>
      <c r="F42" s="407">
        <v>450</v>
      </c>
      <c r="G42" s="404">
        <v>22500</v>
      </c>
      <c r="H42" s="396">
        <f>'JMR  Electrical RA Bill 8'!E43</f>
        <v>35</v>
      </c>
      <c r="I42" s="47">
        <f t="shared" si="0"/>
        <v>15750</v>
      </c>
      <c r="J42" s="47"/>
      <c r="K42" s="47"/>
      <c r="L42" s="31"/>
      <c r="M42" s="31"/>
      <c r="N42" s="31"/>
      <c r="O42" s="31"/>
    </row>
    <row r="43" spans="1:15">
      <c r="A43" s="401" t="s">
        <v>893</v>
      </c>
      <c r="B43" s="391" t="s">
        <v>779</v>
      </c>
      <c r="C43" s="31"/>
      <c r="D43" s="401" t="s">
        <v>906</v>
      </c>
      <c r="E43" s="401" t="s">
        <v>907</v>
      </c>
      <c r="F43" s="407">
        <v>600</v>
      </c>
      <c r="G43" s="401" t="s">
        <v>906</v>
      </c>
      <c r="H43" s="400"/>
      <c r="I43" s="47">
        <f t="shared" si="0"/>
        <v>0</v>
      </c>
      <c r="J43" s="47"/>
      <c r="K43" s="47"/>
      <c r="L43" s="31"/>
      <c r="M43" s="31"/>
      <c r="N43" s="31"/>
      <c r="O43" s="31"/>
    </row>
    <row r="44" spans="1:15">
      <c r="A44" s="401" t="s">
        <v>894</v>
      </c>
      <c r="B44" s="391" t="s">
        <v>780</v>
      </c>
      <c r="C44" s="31"/>
      <c r="D44" s="401" t="s">
        <v>906</v>
      </c>
      <c r="E44" s="401" t="s">
        <v>907</v>
      </c>
      <c r="F44" s="407">
        <v>650</v>
      </c>
      <c r="G44" s="401" t="s">
        <v>906</v>
      </c>
      <c r="H44" s="400"/>
      <c r="I44" s="47">
        <f t="shared" si="0"/>
        <v>0</v>
      </c>
      <c r="J44" s="47"/>
      <c r="K44" s="47"/>
      <c r="L44" s="31"/>
      <c r="M44" s="31"/>
      <c r="N44" s="31"/>
      <c r="O44" s="31"/>
    </row>
    <row r="45" spans="1:15" ht="40">
      <c r="A45" s="392">
        <v>1.24</v>
      </c>
      <c r="B45" s="397" t="s">
        <v>781</v>
      </c>
      <c r="C45" s="31"/>
      <c r="D45" s="401" t="s">
        <v>906</v>
      </c>
      <c r="E45" s="397"/>
      <c r="F45" s="406"/>
      <c r="G45" s="393" t="s">
        <v>906</v>
      </c>
      <c r="H45" s="400"/>
      <c r="I45" s="47">
        <f t="shared" si="0"/>
        <v>0</v>
      </c>
      <c r="J45" s="47"/>
      <c r="K45" s="47"/>
      <c r="L45" s="31"/>
      <c r="M45" s="31"/>
      <c r="N45" s="31"/>
      <c r="O45" s="31"/>
    </row>
    <row r="46" spans="1:15">
      <c r="A46" s="401" t="s">
        <v>887</v>
      </c>
      <c r="B46" s="391" t="s">
        <v>782</v>
      </c>
      <c r="C46" s="31"/>
      <c r="D46" s="402">
        <v>110</v>
      </c>
      <c r="E46" s="401" t="s">
        <v>907</v>
      </c>
      <c r="F46" s="407">
        <v>145</v>
      </c>
      <c r="G46" s="404">
        <v>15950</v>
      </c>
      <c r="H46" s="396">
        <f>'JMR  Electrical RA Bill 8'!E47</f>
        <v>77</v>
      </c>
      <c r="I46" s="47">
        <f t="shared" si="0"/>
        <v>11165</v>
      </c>
      <c r="J46" s="47"/>
      <c r="K46" s="47"/>
      <c r="L46" s="31"/>
      <c r="M46" s="31"/>
      <c r="N46" s="31"/>
      <c r="O46" s="31"/>
    </row>
    <row r="47" spans="1:15">
      <c r="A47" s="401" t="s">
        <v>888</v>
      </c>
      <c r="B47" s="391" t="s">
        <v>783</v>
      </c>
      <c r="C47" s="31"/>
      <c r="D47" s="402">
        <v>200</v>
      </c>
      <c r="E47" s="401" t="s">
        <v>907</v>
      </c>
      <c r="F47" s="407">
        <v>165</v>
      </c>
      <c r="G47" s="404">
        <v>33000</v>
      </c>
      <c r="H47" s="396">
        <f>'JMR  Electrical RA Bill 8'!E48</f>
        <v>140</v>
      </c>
      <c r="I47" s="47">
        <f t="shared" si="0"/>
        <v>23100</v>
      </c>
      <c r="J47" s="47"/>
      <c r="K47" s="47"/>
      <c r="L47" s="31"/>
      <c r="M47" s="31"/>
      <c r="N47" s="31"/>
      <c r="O47" s="31"/>
    </row>
    <row r="48" spans="1:15">
      <c r="A48" s="401" t="s">
        <v>889</v>
      </c>
      <c r="B48" s="391" t="s">
        <v>784</v>
      </c>
      <c r="C48" s="31"/>
      <c r="D48" s="402">
        <v>110</v>
      </c>
      <c r="E48" s="401" t="s">
        <v>907</v>
      </c>
      <c r="F48" s="407">
        <v>176</v>
      </c>
      <c r="G48" s="404">
        <v>19360</v>
      </c>
      <c r="H48" s="396">
        <f>'JMR  Electrical RA Bill 8'!E49</f>
        <v>77</v>
      </c>
      <c r="I48" s="47">
        <f t="shared" si="0"/>
        <v>13552</v>
      </c>
      <c r="J48" s="47"/>
      <c r="K48" s="47"/>
      <c r="L48" s="31"/>
      <c r="M48" s="31"/>
      <c r="N48" s="31"/>
      <c r="O48" s="31"/>
    </row>
    <row r="49" spans="1:15">
      <c r="A49" s="401" t="s">
        <v>890</v>
      </c>
      <c r="B49" s="391" t="s">
        <v>785</v>
      </c>
      <c r="C49" s="31"/>
      <c r="D49" s="402">
        <v>110</v>
      </c>
      <c r="E49" s="401" t="s">
        <v>907</v>
      </c>
      <c r="F49" s="407">
        <v>210</v>
      </c>
      <c r="G49" s="404">
        <v>23100</v>
      </c>
      <c r="H49" s="396">
        <f>'JMR  Electrical RA Bill 8'!E50</f>
        <v>77</v>
      </c>
      <c r="I49" s="47">
        <f t="shared" si="0"/>
        <v>16170</v>
      </c>
      <c r="J49" s="47"/>
      <c r="K49" s="47"/>
      <c r="L49" s="31"/>
      <c r="M49" s="31"/>
      <c r="N49" s="31"/>
      <c r="O49" s="31"/>
    </row>
    <row r="50" spans="1:15">
      <c r="A50" s="401" t="s">
        <v>895</v>
      </c>
      <c r="B50" s="391" t="s">
        <v>786</v>
      </c>
      <c r="C50" s="31"/>
      <c r="D50" s="401" t="s">
        <v>906</v>
      </c>
      <c r="E50" s="401" t="s">
        <v>907</v>
      </c>
      <c r="F50" s="407">
        <v>250</v>
      </c>
      <c r="G50" s="401" t="s">
        <v>906</v>
      </c>
      <c r="H50" s="400"/>
      <c r="I50" s="47">
        <f t="shared" si="0"/>
        <v>0</v>
      </c>
      <c r="J50" s="47"/>
      <c r="K50" s="47"/>
      <c r="L50" s="31"/>
      <c r="M50" s="31"/>
      <c r="N50" s="31"/>
      <c r="O50" s="31"/>
    </row>
    <row r="51" spans="1:15" ht="40">
      <c r="A51" s="392">
        <v>1.25</v>
      </c>
      <c r="B51" s="397" t="s">
        <v>787</v>
      </c>
      <c r="C51" s="31"/>
      <c r="D51" s="401" t="s">
        <v>906</v>
      </c>
      <c r="E51" s="397"/>
      <c r="F51" s="406"/>
      <c r="G51" s="393" t="s">
        <v>906</v>
      </c>
      <c r="H51" s="400"/>
      <c r="I51" s="47">
        <f t="shared" si="0"/>
        <v>0</v>
      </c>
      <c r="J51" s="47"/>
      <c r="K51" s="47"/>
      <c r="L51" s="31"/>
      <c r="M51" s="31"/>
      <c r="N51" s="31"/>
      <c r="O51" s="31"/>
    </row>
    <row r="52" spans="1:15">
      <c r="A52" s="401" t="s">
        <v>887</v>
      </c>
      <c r="B52" s="391" t="s">
        <v>782</v>
      </c>
      <c r="C52" s="31"/>
      <c r="D52" s="402">
        <v>30</v>
      </c>
      <c r="E52" s="401" t="s">
        <v>907</v>
      </c>
      <c r="F52" s="407">
        <v>65</v>
      </c>
      <c r="G52" s="404">
        <v>1950</v>
      </c>
      <c r="H52" s="396">
        <f>'JMR  Electrical RA Bill 8'!E53</f>
        <v>21</v>
      </c>
      <c r="I52" s="47">
        <f t="shared" si="0"/>
        <v>1365</v>
      </c>
      <c r="J52" s="47"/>
      <c r="K52" s="47"/>
      <c r="L52" s="31"/>
      <c r="M52" s="31"/>
      <c r="N52" s="31"/>
      <c r="O52" s="31"/>
    </row>
    <row r="53" spans="1:15">
      <c r="A53" s="401" t="s">
        <v>888</v>
      </c>
      <c r="B53" s="391" t="s">
        <v>783</v>
      </c>
      <c r="C53" s="31"/>
      <c r="D53" s="401" t="s">
        <v>906</v>
      </c>
      <c r="E53" s="401" t="s">
        <v>907</v>
      </c>
      <c r="F53" s="407">
        <v>75</v>
      </c>
      <c r="G53" s="401" t="s">
        <v>906</v>
      </c>
      <c r="H53" s="400"/>
      <c r="I53" s="47">
        <f t="shared" si="0"/>
        <v>0</v>
      </c>
      <c r="J53" s="47"/>
      <c r="K53" s="47"/>
      <c r="L53" s="31"/>
      <c r="M53" s="31"/>
      <c r="N53" s="31"/>
      <c r="O53" s="31"/>
    </row>
    <row r="54" spans="1:15">
      <c r="A54" s="401" t="s">
        <v>889</v>
      </c>
      <c r="B54" s="391" t="s">
        <v>784</v>
      </c>
      <c r="C54" s="31"/>
      <c r="D54" s="401" t="s">
        <v>906</v>
      </c>
      <c r="E54" s="401" t="s">
        <v>907</v>
      </c>
      <c r="F54" s="407">
        <v>90</v>
      </c>
      <c r="G54" s="401" t="s">
        <v>906</v>
      </c>
      <c r="H54" s="400"/>
      <c r="I54" s="47">
        <f t="shared" si="0"/>
        <v>0</v>
      </c>
      <c r="J54" s="47"/>
      <c r="K54" s="47"/>
      <c r="L54" s="31"/>
      <c r="M54" s="31"/>
      <c r="N54" s="31"/>
      <c r="O54" s="31"/>
    </row>
    <row r="55" spans="1:15">
      <c r="A55" s="401" t="s">
        <v>890</v>
      </c>
      <c r="B55" s="391" t="s">
        <v>785</v>
      </c>
      <c r="C55" s="31"/>
      <c r="D55" s="401" t="s">
        <v>906</v>
      </c>
      <c r="E55" s="401" t="s">
        <v>907</v>
      </c>
      <c r="F55" s="407">
        <v>120</v>
      </c>
      <c r="G55" s="401" t="s">
        <v>906</v>
      </c>
      <c r="H55" s="400"/>
      <c r="I55" s="47">
        <f t="shared" si="0"/>
        <v>0</v>
      </c>
      <c r="J55" s="47"/>
      <c r="K55" s="47"/>
      <c r="L55" s="31"/>
      <c r="M55" s="31"/>
      <c r="N55" s="31"/>
      <c r="O55" s="31"/>
    </row>
    <row r="56" spans="1:15" ht="20">
      <c r="A56" s="402">
        <v>1.26</v>
      </c>
      <c r="B56" s="397" t="s">
        <v>788</v>
      </c>
      <c r="C56" s="31"/>
      <c r="D56" s="401" t="s">
        <v>906</v>
      </c>
      <c r="E56" s="398"/>
      <c r="F56" s="399"/>
      <c r="G56" s="401" t="s">
        <v>906</v>
      </c>
      <c r="H56" s="400"/>
      <c r="I56" s="47">
        <f t="shared" si="0"/>
        <v>0</v>
      </c>
      <c r="J56" s="47"/>
      <c r="K56" s="47"/>
      <c r="L56" s="31"/>
      <c r="M56" s="31"/>
      <c r="N56" s="31"/>
      <c r="O56" s="31"/>
    </row>
    <row r="57" spans="1:15">
      <c r="A57" s="401" t="s">
        <v>887</v>
      </c>
      <c r="B57" s="391" t="s">
        <v>782</v>
      </c>
      <c r="C57" s="31"/>
      <c r="D57" s="402">
        <v>265</v>
      </c>
      <c r="E57" s="401" t="s">
        <v>907</v>
      </c>
      <c r="F57" s="407">
        <v>154</v>
      </c>
      <c r="G57" s="404">
        <v>40810</v>
      </c>
      <c r="H57" s="396">
        <f>'JMR  Electrical RA Bill 8'!E58</f>
        <v>185.5</v>
      </c>
      <c r="I57" s="47">
        <f t="shared" si="0"/>
        <v>28567</v>
      </c>
      <c r="J57" s="47"/>
      <c r="K57" s="47"/>
      <c r="L57" s="31"/>
      <c r="M57" s="31"/>
      <c r="N57" s="31"/>
      <c r="O57" s="31"/>
    </row>
    <row r="58" spans="1:15">
      <c r="A58" s="401" t="s">
        <v>888</v>
      </c>
      <c r="B58" s="391" t="s">
        <v>783</v>
      </c>
      <c r="C58" s="31"/>
      <c r="D58" s="402">
        <v>95</v>
      </c>
      <c r="E58" s="401" t="s">
        <v>907</v>
      </c>
      <c r="F58" s="407">
        <v>170</v>
      </c>
      <c r="G58" s="404">
        <v>16150</v>
      </c>
      <c r="H58" s="396">
        <f>'JMR  Electrical RA Bill 8'!E59</f>
        <v>66.5</v>
      </c>
      <c r="I58" s="47">
        <f t="shared" si="0"/>
        <v>11305</v>
      </c>
      <c r="J58" s="47"/>
      <c r="K58" s="47"/>
      <c r="L58" s="31"/>
      <c r="M58" s="31"/>
      <c r="N58" s="31"/>
      <c r="O58" s="31"/>
    </row>
    <row r="59" spans="1:15">
      <c r="A59" s="401" t="s">
        <v>889</v>
      </c>
      <c r="B59" s="391" t="s">
        <v>784</v>
      </c>
      <c r="C59" s="31"/>
      <c r="D59" s="401" t="s">
        <v>906</v>
      </c>
      <c r="E59" s="401" t="s">
        <v>907</v>
      </c>
      <c r="F59" s="407">
        <v>210</v>
      </c>
      <c r="G59" s="401" t="s">
        <v>906</v>
      </c>
      <c r="H59" s="237"/>
      <c r="I59" s="47"/>
      <c r="J59" s="47"/>
      <c r="K59" s="47"/>
      <c r="L59" s="31"/>
      <c r="M59" s="31"/>
      <c r="N59" s="31"/>
      <c r="O59" s="31"/>
    </row>
    <row r="60" spans="1:15">
      <c r="A60" s="401" t="s">
        <v>890</v>
      </c>
      <c r="B60" s="391" t="s">
        <v>785</v>
      </c>
      <c r="C60" s="31"/>
      <c r="D60" s="401" t="s">
        <v>906</v>
      </c>
      <c r="E60" s="401" t="s">
        <v>907</v>
      </c>
      <c r="F60" s="407">
        <v>240</v>
      </c>
      <c r="G60" s="401" t="s">
        <v>906</v>
      </c>
      <c r="H60" s="237"/>
      <c r="I60" s="47"/>
      <c r="J60" s="47"/>
      <c r="K60" s="47"/>
      <c r="L60" s="31"/>
      <c r="M60" s="31"/>
      <c r="N60" s="31"/>
      <c r="O60" s="31"/>
    </row>
    <row r="61" spans="1:15">
      <c r="A61" s="408"/>
      <c r="B61" s="409" t="s">
        <v>789</v>
      </c>
      <c r="C61" s="410"/>
      <c r="D61" s="411"/>
      <c r="E61" s="408"/>
      <c r="F61" s="411"/>
      <c r="G61" s="412" t="s">
        <v>913</v>
      </c>
      <c r="H61" s="413"/>
      <c r="I61" s="275">
        <f>SUM(I12:I60)</f>
        <v>1588734</v>
      </c>
      <c r="J61" s="275"/>
      <c r="K61" s="275"/>
      <c r="L61" s="410"/>
      <c r="M61" s="410"/>
      <c r="N61" s="410"/>
      <c r="O61" s="410"/>
    </row>
    <row r="62" spans="1:15">
      <c r="A62" s="414"/>
      <c r="B62" s="414"/>
      <c r="C62" s="31"/>
      <c r="D62" s="415"/>
      <c r="E62" s="414"/>
      <c r="F62" s="415"/>
      <c r="G62" s="415"/>
      <c r="H62" s="400"/>
      <c r="I62" s="47"/>
      <c r="J62" s="47"/>
      <c r="K62" s="47"/>
      <c r="L62" s="31"/>
      <c r="M62" s="31"/>
      <c r="N62" s="31"/>
      <c r="O62" s="31"/>
    </row>
    <row r="63" spans="1:15">
      <c r="A63" s="401" t="s">
        <v>896</v>
      </c>
      <c r="B63" s="416" t="s">
        <v>790</v>
      </c>
      <c r="C63" s="31"/>
      <c r="D63" s="415"/>
      <c r="E63" s="414"/>
      <c r="F63" s="415"/>
      <c r="G63" s="415"/>
      <c r="H63" s="396"/>
      <c r="I63" s="47"/>
      <c r="J63" s="47"/>
      <c r="K63" s="47"/>
      <c r="L63" s="31"/>
      <c r="M63" s="31"/>
      <c r="N63" s="31"/>
      <c r="O63" s="31"/>
    </row>
    <row r="64" spans="1:15" ht="70">
      <c r="A64" s="417">
        <v>1</v>
      </c>
      <c r="B64" s="391" t="s">
        <v>791</v>
      </c>
      <c r="C64" s="31"/>
      <c r="D64" s="406"/>
      <c r="E64" s="397"/>
      <c r="F64" s="406"/>
      <c r="G64" s="393" t="s">
        <v>906</v>
      </c>
      <c r="H64" s="400"/>
      <c r="I64" s="47"/>
      <c r="J64" s="47"/>
      <c r="K64" s="47"/>
      <c r="L64" s="31"/>
      <c r="M64" s="31"/>
      <c r="N64" s="31"/>
      <c r="O64" s="31"/>
    </row>
    <row r="65" spans="1:15">
      <c r="A65" s="401" t="s">
        <v>887</v>
      </c>
      <c r="B65" s="391" t="s">
        <v>792</v>
      </c>
      <c r="C65" s="31"/>
      <c r="D65" s="401" t="s">
        <v>906</v>
      </c>
      <c r="E65" s="401" t="s">
        <v>907</v>
      </c>
      <c r="F65" s="403">
        <v>1200</v>
      </c>
      <c r="G65" s="401" t="s">
        <v>906</v>
      </c>
      <c r="H65" s="396"/>
      <c r="I65" s="47"/>
      <c r="J65" s="47"/>
      <c r="K65" s="47"/>
      <c r="L65" s="31"/>
      <c r="M65" s="31"/>
      <c r="N65" s="31"/>
      <c r="O65" s="31"/>
    </row>
    <row r="66" spans="1:15">
      <c r="A66" s="401" t="s">
        <v>888</v>
      </c>
      <c r="B66" s="391" t="s">
        <v>793</v>
      </c>
      <c r="C66" s="31"/>
      <c r="D66" s="401" t="s">
        <v>906</v>
      </c>
      <c r="E66" s="401" t="s">
        <v>907</v>
      </c>
      <c r="F66" s="407">
        <v>750</v>
      </c>
      <c r="G66" s="401" t="s">
        <v>906</v>
      </c>
      <c r="H66" s="400"/>
      <c r="I66" s="47"/>
      <c r="J66" s="47"/>
      <c r="K66" s="47"/>
      <c r="L66" s="31"/>
      <c r="M66" s="31"/>
      <c r="N66" s="31"/>
      <c r="O66" s="31"/>
    </row>
    <row r="67" spans="1:15">
      <c r="A67" s="401" t="s">
        <v>889</v>
      </c>
      <c r="B67" s="391" t="s">
        <v>794</v>
      </c>
      <c r="C67" s="31"/>
      <c r="D67" s="402">
        <v>50</v>
      </c>
      <c r="E67" s="401" t="s">
        <v>907</v>
      </c>
      <c r="F67" s="407">
        <v>650</v>
      </c>
      <c r="G67" s="404">
        <v>32500</v>
      </c>
      <c r="H67" s="396">
        <f>'JMR  Electrical RA Bill 8'!E64</f>
        <v>35</v>
      </c>
      <c r="I67" s="47">
        <f>F67*H67</f>
        <v>22750</v>
      </c>
      <c r="J67" s="47"/>
      <c r="K67" s="47"/>
      <c r="L67" s="31"/>
      <c r="M67" s="31"/>
      <c r="N67" s="31"/>
      <c r="O67" s="31"/>
    </row>
    <row r="68" spans="1:15">
      <c r="A68" s="401" t="s">
        <v>890</v>
      </c>
      <c r="B68" s="391" t="s">
        <v>795</v>
      </c>
      <c r="C68" s="31"/>
      <c r="D68" s="401" t="s">
        <v>906</v>
      </c>
      <c r="E68" s="401" t="s">
        <v>907</v>
      </c>
      <c r="F68" s="407">
        <v>450</v>
      </c>
      <c r="G68" s="401" t="s">
        <v>906</v>
      </c>
      <c r="H68" s="237"/>
      <c r="I68" s="47"/>
      <c r="J68" s="47"/>
      <c r="K68" s="47"/>
      <c r="L68" s="31"/>
      <c r="M68" s="31"/>
      <c r="N68" s="31"/>
      <c r="O68" s="31"/>
    </row>
    <row r="69" spans="1:15">
      <c r="A69" s="401" t="s">
        <v>895</v>
      </c>
      <c r="B69" s="391" t="s">
        <v>796</v>
      </c>
      <c r="C69" s="31"/>
      <c r="D69" s="392">
        <v>30</v>
      </c>
      <c r="E69" s="393" t="s">
        <v>907</v>
      </c>
      <c r="F69" s="399">
        <v>750</v>
      </c>
      <c r="G69" s="399">
        <f>D69*F69</f>
        <v>22500</v>
      </c>
      <c r="H69" s="418">
        <f>'JMR  Electrical RA Bill 8'!E66</f>
        <v>21</v>
      </c>
      <c r="I69" s="47">
        <f t="shared" ref="I69:I80" si="1">F69*H69</f>
        <v>15750</v>
      </c>
      <c r="J69" s="47"/>
      <c r="K69" s="47"/>
      <c r="L69" s="31"/>
      <c r="M69" s="31"/>
      <c r="N69" s="31"/>
      <c r="O69" s="31"/>
    </row>
    <row r="70" spans="1:15">
      <c r="A70" s="401" t="s">
        <v>897</v>
      </c>
      <c r="B70" s="391" t="s">
        <v>797</v>
      </c>
      <c r="C70" s="31"/>
      <c r="D70" s="401" t="s">
        <v>906</v>
      </c>
      <c r="E70" s="401" t="s">
        <v>907</v>
      </c>
      <c r="F70" s="407">
        <v>450</v>
      </c>
      <c r="G70" s="401" t="s">
        <v>906</v>
      </c>
      <c r="H70" s="400"/>
      <c r="I70" s="47"/>
      <c r="J70" s="47"/>
      <c r="K70" s="47"/>
      <c r="L70" s="31"/>
      <c r="M70" s="31"/>
      <c r="N70" s="31"/>
      <c r="O70" s="31"/>
    </row>
    <row r="71" spans="1:15">
      <c r="A71" s="401" t="s">
        <v>891</v>
      </c>
      <c r="B71" s="391" t="s">
        <v>798</v>
      </c>
      <c r="C71" s="31"/>
      <c r="D71" s="402">
        <v>160</v>
      </c>
      <c r="E71" s="401" t="s">
        <v>907</v>
      </c>
      <c r="F71" s="407">
        <v>400</v>
      </c>
      <c r="G71" s="404">
        <v>64000</v>
      </c>
      <c r="H71" s="396">
        <f>'JMR  Electrical RA Bill 8'!E68</f>
        <v>120</v>
      </c>
      <c r="I71" s="47">
        <f t="shared" si="1"/>
        <v>48000</v>
      </c>
      <c r="J71" s="47"/>
      <c r="K71" s="47"/>
      <c r="L71" s="31"/>
      <c r="M71" s="31"/>
      <c r="N71" s="31"/>
      <c r="O71" s="31"/>
    </row>
    <row r="72" spans="1:15" ht="50">
      <c r="A72" s="417">
        <v>2</v>
      </c>
      <c r="B72" s="391" t="s">
        <v>799</v>
      </c>
      <c r="C72" s="31"/>
      <c r="D72" s="406"/>
      <c r="E72" s="397"/>
      <c r="F72" s="406"/>
      <c r="G72" s="393" t="s">
        <v>906</v>
      </c>
      <c r="H72" s="400"/>
      <c r="I72" s="47"/>
      <c r="J72" s="47"/>
      <c r="K72" s="47"/>
      <c r="L72" s="31"/>
      <c r="M72" s="31"/>
      <c r="N72" s="31"/>
      <c r="O72" s="31"/>
    </row>
    <row r="73" spans="1:15">
      <c r="A73" s="401" t="s">
        <v>887</v>
      </c>
      <c r="B73" s="391" t="s">
        <v>792</v>
      </c>
      <c r="C73" s="31"/>
      <c r="D73" s="401" t="s">
        <v>906</v>
      </c>
      <c r="E73" s="401" t="s">
        <v>908</v>
      </c>
      <c r="F73" s="403">
        <v>1200</v>
      </c>
      <c r="G73" s="401" t="s">
        <v>906</v>
      </c>
      <c r="H73" s="237"/>
      <c r="I73" s="47"/>
      <c r="J73" s="47"/>
      <c r="K73" s="47"/>
      <c r="L73" s="31"/>
      <c r="M73" s="31"/>
      <c r="N73" s="31"/>
      <c r="O73" s="31"/>
    </row>
    <row r="74" spans="1:15">
      <c r="A74" s="401" t="s">
        <v>888</v>
      </c>
      <c r="B74" s="391" t="s">
        <v>793</v>
      </c>
      <c r="C74" s="31"/>
      <c r="D74" s="401" t="s">
        <v>906</v>
      </c>
      <c r="E74" s="401" t="s">
        <v>908</v>
      </c>
      <c r="F74" s="407">
        <v>850</v>
      </c>
      <c r="G74" s="401" t="s">
        <v>906</v>
      </c>
      <c r="H74" s="396"/>
      <c r="I74" s="47"/>
      <c r="J74" s="47"/>
      <c r="K74" s="47"/>
      <c r="L74" s="31"/>
      <c r="M74" s="31"/>
      <c r="N74" s="31"/>
      <c r="O74" s="31"/>
    </row>
    <row r="75" spans="1:15">
      <c r="A75" s="401" t="s">
        <v>889</v>
      </c>
      <c r="B75" s="391" t="s">
        <v>794</v>
      </c>
      <c r="C75" s="31"/>
      <c r="D75" s="402">
        <v>4</v>
      </c>
      <c r="E75" s="401" t="s">
        <v>908</v>
      </c>
      <c r="F75" s="403">
        <v>2100</v>
      </c>
      <c r="G75" s="404">
        <v>8400</v>
      </c>
      <c r="H75" s="418">
        <f>'JMR  Electrical RA Bill 8'!E72</f>
        <v>2.8</v>
      </c>
      <c r="I75" s="47">
        <f t="shared" si="1"/>
        <v>5880</v>
      </c>
      <c r="J75" s="47"/>
      <c r="K75" s="47"/>
      <c r="L75" s="31"/>
      <c r="M75" s="31"/>
      <c r="N75" s="31"/>
      <c r="O75" s="31"/>
    </row>
    <row r="76" spans="1:15">
      <c r="A76" s="401" t="s">
        <v>890</v>
      </c>
      <c r="B76" s="391" t="s">
        <v>795</v>
      </c>
      <c r="C76" s="31"/>
      <c r="D76" s="401" t="s">
        <v>906</v>
      </c>
      <c r="E76" s="401" t="s">
        <v>908</v>
      </c>
      <c r="F76" s="407">
        <v>750</v>
      </c>
      <c r="G76" s="401" t="s">
        <v>906</v>
      </c>
      <c r="H76" s="396"/>
      <c r="I76" s="47"/>
      <c r="J76" s="47"/>
      <c r="K76" s="47"/>
      <c r="L76" s="31"/>
      <c r="M76" s="31"/>
      <c r="N76" s="31"/>
      <c r="O76" s="31"/>
    </row>
    <row r="77" spans="1:15" ht="50">
      <c r="A77" s="417">
        <v>3</v>
      </c>
      <c r="B77" s="397" t="s">
        <v>800</v>
      </c>
      <c r="C77" s="31"/>
      <c r="D77" s="406"/>
      <c r="E77" s="397"/>
      <c r="F77" s="406"/>
      <c r="G77" s="393" t="s">
        <v>906</v>
      </c>
      <c r="H77" s="399"/>
      <c r="I77" s="47"/>
      <c r="J77" s="47"/>
      <c r="K77" s="47"/>
      <c r="L77" s="31"/>
      <c r="M77" s="31"/>
      <c r="N77" s="31"/>
      <c r="O77" s="31"/>
    </row>
    <row r="78" spans="1:15">
      <c r="A78" s="401" t="s">
        <v>887</v>
      </c>
      <c r="B78" s="391" t="s">
        <v>796</v>
      </c>
      <c r="C78" s="31"/>
      <c r="D78" s="402">
        <v>2</v>
      </c>
      <c r="E78" s="401" t="s">
        <v>908</v>
      </c>
      <c r="F78" s="403">
        <v>1500</v>
      </c>
      <c r="G78" s="404">
        <v>3000</v>
      </c>
      <c r="H78" s="392">
        <f>'JMR  Electrical RA Bill 8'!E75</f>
        <v>1.4</v>
      </c>
      <c r="I78" s="47">
        <f t="shared" si="1"/>
        <v>2100</v>
      </c>
      <c r="J78" s="47"/>
      <c r="K78" s="47"/>
      <c r="L78" s="31"/>
      <c r="M78" s="31"/>
      <c r="N78" s="31"/>
      <c r="O78" s="31"/>
    </row>
    <row r="79" spans="1:15">
      <c r="A79" s="401" t="s">
        <v>888</v>
      </c>
      <c r="B79" s="391" t="s">
        <v>797</v>
      </c>
      <c r="C79" s="31"/>
      <c r="D79" s="401" t="s">
        <v>906</v>
      </c>
      <c r="E79" s="401" t="s">
        <v>908</v>
      </c>
      <c r="F79" s="403">
        <v>1000</v>
      </c>
      <c r="G79" s="401" t="s">
        <v>906</v>
      </c>
      <c r="H79" s="392"/>
      <c r="I79" s="47"/>
      <c r="J79" s="47"/>
      <c r="K79" s="47"/>
      <c r="L79" s="31"/>
      <c r="M79" s="31"/>
      <c r="N79" s="31"/>
      <c r="O79" s="31"/>
    </row>
    <row r="80" spans="1:15">
      <c r="A80" s="401" t="s">
        <v>889</v>
      </c>
      <c r="B80" s="391" t="s">
        <v>798</v>
      </c>
      <c r="C80" s="31"/>
      <c r="D80" s="402">
        <v>20</v>
      </c>
      <c r="E80" s="401" t="s">
        <v>908</v>
      </c>
      <c r="F80" s="403">
        <v>1200</v>
      </c>
      <c r="G80" s="404">
        <v>24000</v>
      </c>
      <c r="H80" s="392">
        <f>'JMR  Electrical RA Bill 8'!E77</f>
        <v>14</v>
      </c>
      <c r="I80" s="47">
        <f t="shared" si="1"/>
        <v>16800</v>
      </c>
      <c r="J80" s="47"/>
      <c r="K80" s="47"/>
      <c r="L80" s="31"/>
      <c r="M80" s="31"/>
      <c r="N80" s="31"/>
      <c r="O80" s="31"/>
    </row>
    <row r="81" spans="1:15" ht="50">
      <c r="A81" s="417">
        <v>4</v>
      </c>
      <c r="B81" s="397" t="s">
        <v>801</v>
      </c>
      <c r="C81" s="31"/>
      <c r="D81" s="406"/>
      <c r="E81" s="397"/>
      <c r="F81" s="406"/>
      <c r="G81" s="393" t="s">
        <v>906</v>
      </c>
      <c r="H81" s="399"/>
      <c r="I81" s="47"/>
      <c r="J81" s="47"/>
      <c r="K81" s="47"/>
      <c r="L81" s="31"/>
      <c r="M81" s="31"/>
      <c r="N81" s="31"/>
      <c r="O81" s="31"/>
    </row>
    <row r="82" spans="1:15">
      <c r="A82" s="401" t="s">
        <v>887</v>
      </c>
      <c r="B82" s="391" t="s">
        <v>802</v>
      </c>
      <c r="C82" s="31"/>
      <c r="D82" s="402">
        <v>20</v>
      </c>
      <c r="E82" s="401" t="s">
        <v>907</v>
      </c>
      <c r="F82" s="403">
        <v>1560</v>
      </c>
      <c r="G82" s="404">
        <v>31200</v>
      </c>
      <c r="H82" s="399"/>
      <c r="I82" s="47"/>
      <c r="J82" s="47">
        <f>'JMR  Electrical RA Bill 02'!D38</f>
        <v>11.939</v>
      </c>
      <c r="K82" s="47">
        <f>F82*J82</f>
        <v>18624.84</v>
      </c>
      <c r="L82" s="31"/>
      <c r="M82" s="31"/>
      <c r="N82" s="31"/>
      <c r="O82" s="31"/>
    </row>
    <row r="83" spans="1:15">
      <c r="A83" s="401" t="s">
        <v>888</v>
      </c>
      <c r="B83" s="391" t="s">
        <v>803</v>
      </c>
      <c r="C83" s="31"/>
      <c r="D83" s="402">
        <v>20</v>
      </c>
      <c r="E83" s="401" t="s">
        <v>907</v>
      </c>
      <c r="F83" s="403">
        <v>1150</v>
      </c>
      <c r="G83" s="404">
        <v>23000</v>
      </c>
      <c r="H83" s="393"/>
      <c r="I83" s="47"/>
      <c r="J83" s="47">
        <f>'JMR  Electrical RA Bill 02'!D39</f>
        <v>10.54</v>
      </c>
      <c r="K83" s="47">
        <f t="shared" ref="K83:K95" si="2">F83*J83</f>
        <v>12120.999999999998</v>
      </c>
      <c r="L83" s="31"/>
      <c r="M83" s="31"/>
      <c r="N83" s="31"/>
      <c r="O83" s="31"/>
    </row>
    <row r="84" spans="1:15">
      <c r="A84" s="401" t="s">
        <v>889</v>
      </c>
      <c r="B84" s="391" t="s">
        <v>804</v>
      </c>
      <c r="C84" s="31"/>
      <c r="D84" s="402">
        <v>60</v>
      </c>
      <c r="E84" s="401" t="s">
        <v>907</v>
      </c>
      <c r="F84" s="407">
        <v>850</v>
      </c>
      <c r="G84" s="404">
        <v>51000</v>
      </c>
      <c r="H84" s="392"/>
      <c r="I84" s="47"/>
      <c r="J84" s="47">
        <f>'JMR  Electrical RA Bill 02'!D40</f>
        <v>6.4130000000000003</v>
      </c>
      <c r="K84" s="47">
        <f t="shared" si="2"/>
        <v>5451.05</v>
      </c>
      <c r="L84" s="31"/>
      <c r="M84" s="31"/>
      <c r="N84" s="31"/>
      <c r="O84" s="31"/>
    </row>
    <row r="85" spans="1:15">
      <c r="A85" s="414"/>
      <c r="B85" s="391" t="s">
        <v>805</v>
      </c>
      <c r="C85" s="31"/>
      <c r="D85" s="415"/>
      <c r="E85" s="414"/>
      <c r="F85" s="415"/>
      <c r="G85" s="401" t="s">
        <v>906</v>
      </c>
      <c r="H85" s="392"/>
      <c r="I85" s="47"/>
      <c r="J85" s="47"/>
      <c r="K85" s="47"/>
      <c r="L85" s="31"/>
      <c r="M85" s="31"/>
      <c r="N85" s="31"/>
      <c r="O85" s="31"/>
    </row>
    <row r="86" spans="1:15" ht="60">
      <c r="A86" s="417">
        <v>5</v>
      </c>
      <c r="B86" s="391" t="s">
        <v>806</v>
      </c>
      <c r="C86" s="31"/>
      <c r="D86" s="406"/>
      <c r="E86" s="397"/>
      <c r="F86" s="406"/>
      <c r="G86" s="393" t="s">
        <v>906</v>
      </c>
      <c r="H86" s="392"/>
      <c r="I86" s="47"/>
      <c r="J86" s="47"/>
      <c r="K86" s="47"/>
      <c r="L86" s="31"/>
      <c r="M86" s="31"/>
      <c r="N86" s="31"/>
      <c r="O86" s="31"/>
    </row>
    <row r="87" spans="1:15">
      <c r="A87" s="401" t="s">
        <v>887</v>
      </c>
      <c r="B87" s="391" t="s">
        <v>807</v>
      </c>
      <c r="C87" s="31"/>
      <c r="D87" s="401" t="s">
        <v>906</v>
      </c>
      <c r="E87" s="401" t="s">
        <v>907</v>
      </c>
      <c r="F87" s="403">
        <v>2500</v>
      </c>
      <c r="G87" s="401" t="s">
        <v>906</v>
      </c>
      <c r="H87" s="392"/>
      <c r="I87" s="47"/>
      <c r="J87" s="47"/>
      <c r="K87" s="47"/>
      <c r="L87" s="31"/>
      <c r="M87" s="31"/>
      <c r="N87" s="31"/>
      <c r="O87" s="31"/>
    </row>
    <row r="88" spans="1:15">
      <c r="A88" s="401" t="s">
        <v>888</v>
      </c>
      <c r="B88" s="391" t="s">
        <v>808</v>
      </c>
      <c r="C88" s="31"/>
      <c r="D88" s="402">
        <v>40</v>
      </c>
      <c r="E88" s="401" t="s">
        <v>907</v>
      </c>
      <c r="F88" s="403">
        <v>2300</v>
      </c>
      <c r="G88" s="404">
        <v>92000</v>
      </c>
      <c r="H88" s="393"/>
      <c r="I88" s="47"/>
      <c r="J88" s="47">
        <f>'JMR  Electrical RA Bill 02'!D14</f>
        <v>26.12</v>
      </c>
      <c r="K88" s="47">
        <f t="shared" si="2"/>
        <v>60076</v>
      </c>
      <c r="L88" s="31"/>
      <c r="M88" s="31"/>
      <c r="N88" s="31"/>
      <c r="O88" s="31"/>
    </row>
    <row r="89" spans="1:15">
      <c r="A89" s="401" t="s">
        <v>889</v>
      </c>
      <c r="B89" s="391" t="s">
        <v>809</v>
      </c>
      <c r="C89" s="31"/>
      <c r="D89" s="402">
        <v>10</v>
      </c>
      <c r="E89" s="401" t="s">
        <v>907</v>
      </c>
      <c r="F89" s="403">
        <v>1250</v>
      </c>
      <c r="G89" s="404">
        <v>12500</v>
      </c>
      <c r="H89" s="392"/>
      <c r="I89" s="47"/>
      <c r="J89" s="47">
        <f>'JMR  Electrical RA Bill 02'!D15</f>
        <v>5.6</v>
      </c>
      <c r="K89" s="47">
        <f t="shared" si="2"/>
        <v>7000</v>
      </c>
      <c r="L89" s="31"/>
      <c r="M89" s="31"/>
      <c r="N89" s="31"/>
      <c r="O89" s="31"/>
    </row>
    <row r="90" spans="1:15">
      <c r="A90" s="401" t="s">
        <v>890</v>
      </c>
      <c r="B90" s="391" t="s">
        <v>810</v>
      </c>
      <c r="C90" s="31"/>
      <c r="D90" s="402">
        <v>20</v>
      </c>
      <c r="E90" s="401" t="s">
        <v>907</v>
      </c>
      <c r="F90" s="407">
        <v>900</v>
      </c>
      <c r="G90" s="404">
        <v>18000</v>
      </c>
      <c r="H90" s="392"/>
      <c r="I90" s="47"/>
      <c r="J90" s="47">
        <f>'JMR  Electrical RA Bill 02'!D16</f>
        <v>15.87</v>
      </c>
      <c r="K90" s="47">
        <f t="shared" si="2"/>
        <v>14283</v>
      </c>
      <c r="L90" s="31"/>
      <c r="M90" s="31"/>
      <c r="N90" s="31"/>
      <c r="O90" s="31"/>
    </row>
    <row r="91" spans="1:15">
      <c r="A91" s="401" t="s">
        <v>895</v>
      </c>
      <c r="B91" s="391" t="s">
        <v>811</v>
      </c>
      <c r="C91" s="31"/>
      <c r="D91" s="402">
        <v>10</v>
      </c>
      <c r="E91" s="401" t="s">
        <v>907</v>
      </c>
      <c r="F91" s="407">
        <v>850</v>
      </c>
      <c r="G91" s="404">
        <v>8500</v>
      </c>
      <c r="H91" s="237"/>
      <c r="I91" s="47"/>
      <c r="J91" s="47"/>
      <c r="K91" s="47"/>
      <c r="L91" s="31"/>
      <c r="M91" s="31"/>
      <c r="N91" s="31"/>
      <c r="O91" s="31"/>
    </row>
    <row r="92" spans="1:15" ht="20">
      <c r="A92" s="401" t="s">
        <v>897</v>
      </c>
      <c r="B92" s="397" t="s">
        <v>812</v>
      </c>
      <c r="C92" s="31"/>
      <c r="D92" s="401" t="s">
        <v>906</v>
      </c>
      <c r="E92" s="401" t="s">
        <v>908</v>
      </c>
      <c r="F92" s="403">
        <v>2100</v>
      </c>
      <c r="G92" s="401" t="s">
        <v>906</v>
      </c>
      <c r="H92" s="237"/>
      <c r="I92" s="47"/>
      <c r="J92" s="47"/>
      <c r="K92" s="47"/>
      <c r="L92" s="31"/>
      <c r="M92" s="31"/>
      <c r="N92" s="31"/>
      <c r="O92" s="31"/>
    </row>
    <row r="93" spans="1:15" ht="20">
      <c r="A93" s="401" t="s">
        <v>891</v>
      </c>
      <c r="B93" s="397" t="s">
        <v>813</v>
      </c>
      <c r="C93" s="31"/>
      <c r="D93" s="402">
        <v>12</v>
      </c>
      <c r="E93" s="401" t="s">
        <v>908</v>
      </c>
      <c r="F93" s="403">
        <v>1500</v>
      </c>
      <c r="G93" s="404">
        <v>18000</v>
      </c>
      <c r="H93" s="396"/>
      <c r="I93" s="47"/>
      <c r="J93" s="47">
        <f>'JMR  Electrical RA Bill 02'!D18</f>
        <v>13</v>
      </c>
      <c r="K93" s="47">
        <f t="shared" si="2"/>
        <v>19500</v>
      </c>
      <c r="L93" s="31"/>
      <c r="M93" s="31"/>
      <c r="N93" s="31"/>
      <c r="O93" s="31"/>
    </row>
    <row r="94" spans="1:15" ht="20">
      <c r="A94" s="401" t="s">
        <v>892</v>
      </c>
      <c r="B94" s="397" t="s">
        <v>814</v>
      </c>
      <c r="C94" s="31"/>
      <c r="D94" s="402">
        <v>13</v>
      </c>
      <c r="E94" s="401" t="s">
        <v>908</v>
      </c>
      <c r="F94" s="403">
        <v>1200</v>
      </c>
      <c r="G94" s="404">
        <v>15600</v>
      </c>
      <c r="H94" s="396"/>
      <c r="I94" s="47"/>
      <c r="J94" s="47">
        <f>'JMR  Electrical RA Bill 02'!D19</f>
        <v>9</v>
      </c>
      <c r="K94" s="47">
        <f t="shared" si="2"/>
        <v>10800</v>
      </c>
      <c r="L94" s="31"/>
      <c r="M94" s="31"/>
      <c r="N94" s="31"/>
      <c r="O94" s="31"/>
    </row>
    <row r="95" spans="1:15">
      <c r="A95" s="401" t="s">
        <v>893</v>
      </c>
      <c r="B95" s="391" t="s">
        <v>815</v>
      </c>
      <c r="C95" s="31"/>
      <c r="D95" s="401" t="s">
        <v>906</v>
      </c>
      <c r="E95" s="401" t="s">
        <v>908</v>
      </c>
      <c r="F95" s="407">
        <v>900</v>
      </c>
      <c r="G95" s="401" t="s">
        <v>906</v>
      </c>
      <c r="H95" s="396"/>
      <c r="I95" s="47"/>
      <c r="J95" s="47">
        <f>'JMR  Electrical RA Bill 02'!D20</f>
        <v>14</v>
      </c>
      <c r="K95" s="47">
        <f t="shared" si="2"/>
        <v>12600</v>
      </c>
      <c r="L95" s="31"/>
      <c r="M95" s="31"/>
      <c r="N95" s="31"/>
      <c r="O95" s="31"/>
    </row>
    <row r="96" spans="1:15">
      <c r="A96" s="408"/>
      <c r="B96" s="409" t="s">
        <v>816</v>
      </c>
      <c r="C96" s="410"/>
      <c r="D96" s="411"/>
      <c r="E96" s="408"/>
      <c r="F96" s="411"/>
      <c r="G96" s="412" t="s">
        <v>914</v>
      </c>
      <c r="H96" s="419"/>
      <c r="I96" s="275">
        <f>SUM(I67:I95)</f>
        <v>111280</v>
      </c>
      <c r="J96" s="275"/>
      <c r="K96" s="275">
        <f>SUM(K82:K95)</f>
        <v>160455.89000000001</v>
      </c>
      <c r="L96" s="410"/>
      <c r="M96" s="410"/>
      <c r="N96" s="410"/>
      <c r="O96" s="410"/>
    </row>
    <row r="97" spans="1:15">
      <c r="A97" s="414"/>
      <c r="B97" s="414"/>
      <c r="C97" s="31"/>
      <c r="D97" s="415"/>
      <c r="E97" s="414"/>
      <c r="F97" s="415"/>
      <c r="G97" s="415"/>
      <c r="H97" s="400"/>
      <c r="I97" s="47"/>
      <c r="J97" s="47"/>
      <c r="K97" s="47"/>
      <c r="L97" s="31"/>
      <c r="M97" s="31"/>
      <c r="N97" s="31"/>
      <c r="O97" s="31"/>
    </row>
    <row r="98" spans="1:15">
      <c r="A98" s="401" t="s">
        <v>898</v>
      </c>
      <c r="B98" s="416" t="s">
        <v>817</v>
      </c>
      <c r="C98" s="31"/>
      <c r="D98" s="415"/>
      <c r="E98" s="414"/>
      <c r="F98" s="415"/>
      <c r="G98" s="415"/>
      <c r="H98" s="396"/>
      <c r="I98" s="47"/>
      <c r="J98" s="47"/>
      <c r="K98" s="47"/>
      <c r="L98" s="31"/>
      <c r="M98" s="31"/>
      <c r="N98" s="31"/>
      <c r="O98" s="31"/>
    </row>
    <row r="99" spans="1:15" ht="100">
      <c r="A99" s="417">
        <v>1</v>
      </c>
      <c r="B99" s="397" t="s">
        <v>818</v>
      </c>
      <c r="C99" s="31"/>
      <c r="D99" s="406"/>
      <c r="E99" s="397"/>
      <c r="F99" s="406"/>
      <c r="G99" s="393" t="s">
        <v>906</v>
      </c>
      <c r="H99" s="396"/>
      <c r="I99" s="47"/>
      <c r="J99" s="47"/>
      <c r="K99" s="47"/>
      <c r="L99" s="31"/>
      <c r="M99" s="31"/>
      <c r="N99" s="31"/>
      <c r="O99" s="31"/>
    </row>
    <row r="100" spans="1:15" ht="70">
      <c r="A100" s="393" t="s">
        <v>887</v>
      </c>
      <c r="B100" s="397" t="s">
        <v>819</v>
      </c>
      <c r="C100" s="31"/>
      <c r="D100" s="392">
        <v>1</v>
      </c>
      <c r="E100" s="393" t="s">
        <v>904</v>
      </c>
      <c r="F100" s="394">
        <v>38000</v>
      </c>
      <c r="G100" s="395">
        <v>38000</v>
      </c>
      <c r="H100" s="418">
        <f>'JMR  Electrical RA Bill 8'!E94</f>
        <v>0.7</v>
      </c>
      <c r="I100" s="47">
        <f>F100*H100</f>
        <v>26600</v>
      </c>
      <c r="J100" s="47"/>
      <c r="K100" s="47"/>
      <c r="L100" s="31"/>
      <c r="M100" s="31"/>
      <c r="N100" s="31"/>
      <c r="O100" s="31"/>
    </row>
    <row r="101" spans="1:15" ht="70">
      <c r="A101" s="393" t="s">
        <v>888</v>
      </c>
      <c r="B101" s="397" t="s">
        <v>820</v>
      </c>
      <c r="C101" s="31"/>
      <c r="D101" s="392">
        <v>1</v>
      </c>
      <c r="E101" s="393" t="s">
        <v>904</v>
      </c>
      <c r="F101" s="394">
        <v>36000</v>
      </c>
      <c r="G101" s="395">
        <v>36000</v>
      </c>
      <c r="H101" s="418">
        <f>'JMR  Electrical RA Bill 8'!E95</f>
        <v>0.7</v>
      </c>
      <c r="I101" s="47">
        <f t="shared" ref="I101:I138" si="3">F101*H101</f>
        <v>25200</v>
      </c>
      <c r="J101" s="47"/>
      <c r="K101" s="47"/>
      <c r="L101" s="31"/>
      <c r="M101" s="31"/>
      <c r="N101" s="31"/>
      <c r="O101" s="31"/>
    </row>
    <row r="102" spans="1:15" ht="70">
      <c r="A102" s="393" t="s">
        <v>889</v>
      </c>
      <c r="B102" s="397" t="s">
        <v>821</v>
      </c>
      <c r="C102" s="31"/>
      <c r="D102" s="392">
        <v>1</v>
      </c>
      <c r="E102" s="393" t="s">
        <v>904</v>
      </c>
      <c r="F102" s="394">
        <v>35000</v>
      </c>
      <c r="G102" s="395">
        <v>35000</v>
      </c>
      <c r="H102" s="418">
        <f>'JMR  Electrical RA Bill 8'!E96</f>
        <v>0.7</v>
      </c>
      <c r="I102" s="47">
        <f t="shared" si="3"/>
        <v>24500</v>
      </c>
      <c r="J102" s="47"/>
      <c r="K102" s="47"/>
      <c r="L102" s="31"/>
      <c r="M102" s="31"/>
      <c r="N102" s="31"/>
      <c r="O102" s="31"/>
    </row>
    <row r="103" spans="1:15" ht="130">
      <c r="A103" s="390">
        <v>1.1000000000000001</v>
      </c>
      <c r="B103" s="397" t="s">
        <v>822</v>
      </c>
      <c r="C103" s="31"/>
      <c r="D103" s="392">
        <v>1</v>
      </c>
      <c r="E103" s="393" t="s">
        <v>904</v>
      </c>
      <c r="F103" s="394">
        <v>32000</v>
      </c>
      <c r="G103" s="395">
        <v>32000</v>
      </c>
      <c r="H103" s="418">
        <f>'JMR  Electrical RA Bill 8'!E97</f>
        <v>0.7</v>
      </c>
      <c r="I103" s="47">
        <f t="shared" si="3"/>
        <v>22400</v>
      </c>
      <c r="J103" s="47"/>
      <c r="K103" s="47"/>
      <c r="L103" s="31"/>
      <c r="M103" s="31"/>
      <c r="N103" s="31"/>
      <c r="O103" s="31"/>
    </row>
    <row r="104" spans="1:15" ht="132">
      <c r="A104" s="390">
        <v>1.2</v>
      </c>
      <c r="B104" s="397" t="s">
        <v>823</v>
      </c>
      <c r="C104" s="31"/>
      <c r="D104" s="393" t="s">
        <v>906</v>
      </c>
      <c r="E104" s="397"/>
      <c r="F104" s="406"/>
      <c r="G104" s="393" t="s">
        <v>906</v>
      </c>
      <c r="H104" s="400"/>
      <c r="I104" s="47"/>
      <c r="J104" s="47"/>
      <c r="K104" s="47"/>
      <c r="L104" s="31"/>
      <c r="M104" s="31"/>
      <c r="N104" s="31"/>
      <c r="O104" s="31"/>
    </row>
    <row r="105" spans="1:15" ht="70">
      <c r="A105" s="393" t="s">
        <v>887</v>
      </c>
      <c r="B105" s="397" t="s">
        <v>824</v>
      </c>
      <c r="C105" s="31"/>
      <c r="D105" s="392">
        <v>1</v>
      </c>
      <c r="E105" s="393" t="s">
        <v>904</v>
      </c>
      <c r="F105" s="394">
        <v>35000</v>
      </c>
      <c r="G105" s="395">
        <v>35000</v>
      </c>
      <c r="H105" s="418">
        <f>'JMR  Electrical RA Bill 8'!E99</f>
        <v>0.7</v>
      </c>
      <c r="I105" s="47">
        <f t="shared" si="3"/>
        <v>24500</v>
      </c>
      <c r="J105" s="47"/>
      <c r="K105" s="47"/>
      <c r="L105" s="31"/>
      <c r="M105" s="31"/>
      <c r="N105" s="31"/>
      <c r="O105" s="31"/>
    </row>
    <row r="106" spans="1:15" ht="70">
      <c r="A106" s="393" t="s">
        <v>888</v>
      </c>
      <c r="B106" s="397" t="s">
        <v>825</v>
      </c>
      <c r="C106" s="31"/>
      <c r="D106" s="392">
        <v>1</v>
      </c>
      <c r="E106" s="393" t="s">
        <v>904</v>
      </c>
      <c r="F106" s="394">
        <v>35000</v>
      </c>
      <c r="G106" s="395">
        <v>35000</v>
      </c>
      <c r="H106" s="418">
        <f>'JMR  Electrical RA Bill 8'!E100</f>
        <v>0.7</v>
      </c>
      <c r="I106" s="47">
        <f t="shared" si="3"/>
        <v>24500</v>
      </c>
      <c r="J106" s="47"/>
      <c r="K106" s="47"/>
      <c r="L106" s="31"/>
      <c r="M106" s="31"/>
      <c r="N106" s="31"/>
      <c r="O106" s="31"/>
    </row>
    <row r="107" spans="1:15">
      <c r="A107" s="414"/>
      <c r="B107" s="391" t="s">
        <v>826</v>
      </c>
      <c r="C107" s="31"/>
      <c r="D107" s="401" t="s">
        <v>906</v>
      </c>
      <c r="E107" s="414"/>
      <c r="F107" s="415"/>
      <c r="G107" s="401" t="s">
        <v>906</v>
      </c>
      <c r="H107" s="400"/>
      <c r="I107" s="47"/>
      <c r="J107" s="47"/>
      <c r="K107" s="47"/>
      <c r="L107" s="31"/>
      <c r="M107" s="31"/>
      <c r="N107" s="31"/>
      <c r="O107" s="31"/>
    </row>
    <row r="108" spans="1:15" ht="70">
      <c r="A108" s="417">
        <v>2</v>
      </c>
      <c r="B108" s="391" t="s">
        <v>827</v>
      </c>
      <c r="C108" s="31"/>
      <c r="D108" s="393" t="s">
        <v>906</v>
      </c>
      <c r="E108" s="397"/>
      <c r="F108" s="406"/>
      <c r="G108" s="393" t="s">
        <v>906</v>
      </c>
      <c r="H108" s="400"/>
      <c r="I108" s="47"/>
      <c r="J108" s="47"/>
      <c r="K108" s="47"/>
      <c r="L108" s="31"/>
      <c r="M108" s="31"/>
      <c r="N108" s="31"/>
      <c r="O108" s="31"/>
    </row>
    <row r="109" spans="1:15" ht="20">
      <c r="A109" s="398"/>
      <c r="B109" s="397" t="s">
        <v>828</v>
      </c>
      <c r="C109" s="31"/>
      <c r="D109" s="401" t="s">
        <v>906</v>
      </c>
      <c r="E109" s="398"/>
      <c r="F109" s="399"/>
      <c r="G109" s="401" t="s">
        <v>906</v>
      </c>
      <c r="H109" s="400"/>
      <c r="I109" s="47"/>
      <c r="J109" s="47"/>
      <c r="K109" s="47"/>
      <c r="L109" s="31"/>
      <c r="M109" s="31"/>
      <c r="N109" s="31"/>
      <c r="O109" s="31"/>
    </row>
    <row r="110" spans="1:15" ht="40">
      <c r="A110" s="397"/>
      <c r="B110" s="391" t="s">
        <v>829</v>
      </c>
      <c r="C110" s="31"/>
      <c r="D110" s="393" t="s">
        <v>906</v>
      </c>
      <c r="E110" s="397"/>
      <c r="F110" s="406"/>
      <c r="G110" s="393" t="s">
        <v>906</v>
      </c>
      <c r="H110" s="400"/>
      <c r="I110" s="47"/>
      <c r="J110" s="47"/>
      <c r="K110" s="47"/>
      <c r="L110" s="31"/>
      <c r="M110" s="31"/>
      <c r="N110" s="31"/>
      <c r="O110" s="31"/>
    </row>
    <row r="111" spans="1:15" ht="20">
      <c r="A111" s="398"/>
      <c r="B111" s="397" t="s">
        <v>830</v>
      </c>
      <c r="C111" s="31"/>
      <c r="D111" s="401" t="s">
        <v>906</v>
      </c>
      <c r="E111" s="398"/>
      <c r="F111" s="399"/>
      <c r="G111" s="401" t="s">
        <v>906</v>
      </c>
      <c r="H111" s="400"/>
      <c r="I111" s="47"/>
      <c r="J111" s="47"/>
      <c r="K111" s="47"/>
      <c r="L111" s="31"/>
      <c r="M111" s="31"/>
      <c r="N111" s="31"/>
      <c r="O111" s="31"/>
    </row>
    <row r="112" spans="1:15" ht="20">
      <c r="A112" s="398"/>
      <c r="B112" s="397" t="s">
        <v>831</v>
      </c>
      <c r="C112" s="31"/>
      <c r="D112" s="401" t="s">
        <v>906</v>
      </c>
      <c r="E112" s="398"/>
      <c r="F112" s="399"/>
      <c r="G112" s="401" t="s">
        <v>906</v>
      </c>
      <c r="H112" s="400"/>
      <c r="I112" s="47"/>
      <c r="J112" s="47"/>
      <c r="K112" s="47"/>
      <c r="L112" s="31"/>
      <c r="M112" s="31"/>
      <c r="N112" s="31"/>
      <c r="O112" s="31"/>
    </row>
    <row r="113" spans="1:15">
      <c r="A113" s="414"/>
      <c r="B113" s="391" t="s">
        <v>832</v>
      </c>
      <c r="C113" s="31"/>
      <c r="D113" s="401" t="s">
        <v>906</v>
      </c>
      <c r="E113" s="414"/>
      <c r="F113" s="415"/>
      <c r="G113" s="401" t="s">
        <v>906</v>
      </c>
      <c r="H113" s="400"/>
      <c r="I113" s="47"/>
      <c r="J113" s="47"/>
      <c r="K113" s="47"/>
      <c r="L113" s="31"/>
      <c r="M113" s="31"/>
      <c r="N113" s="31"/>
      <c r="O113" s="31"/>
    </row>
    <row r="114" spans="1:15" ht="20">
      <c r="A114" s="398"/>
      <c r="B114" s="397" t="s">
        <v>833</v>
      </c>
      <c r="C114" s="31"/>
      <c r="D114" s="401" t="s">
        <v>906</v>
      </c>
      <c r="E114" s="398"/>
      <c r="F114" s="399"/>
      <c r="G114" s="401" t="s">
        <v>906</v>
      </c>
      <c r="H114" s="400"/>
      <c r="I114" s="47"/>
      <c r="J114" s="47"/>
      <c r="K114" s="47"/>
      <c r="L114" s="31"/>
      <c r="M114" s="31"/>
      <c r="N114" s="31"/>
      <c r="O114" s="31"/>
    </row>
    <row r="115" spans="1:15" ht="20">
      <c r="A115" s="398"/>
      <c r="B115" s="397" t="s">
        <v>834</v>
      </c>
      <c r="C115" s="31"/>
      <c r="D115" s="401" t="s">
        <v>906</v>
      </c>
      <c r="E115" s="398"/>
      <c r="F115" s="399"/>
      <c r="G115" s="401" t="s">
        <v>906</v>
      </c>
      <c r="H115" s="400"/>
      <c r="I115" s="47"/>
      <c r="J115" s="47"/>
      <c r="K115" s="47"/>
      <c r="L115" s="31"/>
      <c r="M115" s="31"/>
      <c r="N115" s="31"/>
      <c r="O115" s="31"/>
    </row>
    <row r="116" spans="1:15">
      <c r="A116" s="414"/>
      <c r="B116" s="391" t="s">
        <v>835</v>
      </c>
      <c r="C116" s="31"/>
      <c r="D116" s="401" t="s">
        <v>906</v>
      </c>
      <c r="E116" s="414"/>
      <c r="F116" s="415"/>
      <c r="G116" s="401" t="s">
        <v>906</v>
      </c>
      <c r="H116" s="400"/>
      <c r="I116" s="47"/>
      <c r="J116" s="47"/>
      <c r="K116" s="47"/>
      <c r="L116" s="31"/>
      <c r="M116" s="31"/>
      <c r="N116" s="31"/>
      <c r="O116" s="31"/>
    </row>
    <row r="117" spans="1:15" ht="20">
      <c r="A117" s="398"/>
      <c r="B117" s="397" t="s">
        <v>836</v>
      </c>
      <c r="C117" s="31"/>
      <c r="D117" s="401" t="s">
        <v>906</v>
      </c>
      <c r="E117" s="398"/>
      <c r="F117" s="399"/>
      <c r="G117" s="401" t="s">
        <v>906</v>
      </c>
      <c r="H117" s="400"/>
      <c r="I117" s="47"/>
      <c r="J117" s="47"/>
      <c r="K117" s="47"/>
      <c r="L117" s="31"/>
      <c r="M117" s="31"/>
      <c r="N117" s="31"/>
      <c r="O117" s="31"/>
    </row>
    <row r="118" spans="1:15">
      <c r="A118" s="414"/>
      <c r="B118" s="391" t="s">
        <v>837</v>
      </c>
      <c r="C118" s="31"/>
      <c r="D118" s="401" t="s">
        <v>906</v>
      </c>
      <c r="E118" s="414"/>
      <c r="F118" s="415"/>
      <c r="G118" s="401" t="s">
        <v>906</v>
      </c>
      <c r="H118" s="400"/>
      <c r="I118" s="47"/>
      <c r="J118" s="47"/>
      <c r="K118" s="47"/>
      <c r="L118" s="31"/>
      <c r="M118" s="31"/>
      <c r="N118" s="31"/>
      <c r="O118" s="31"/>
    </row>
    <row r="119" spans="1:15">
      <c r="A119" s="401" t="s">
        <v>887</v>
      </c>
      <c r="B119" s="391" t="s">
        <v>838</v>
      </c>
      <c r="C119" s="31"/>
      <c r="D119" s="401" t="s">
        <v>906</v>
      </c>
      <c r="E119" s="414"/>
      <c r="F119" s="415"/>
      <c r="G119" s="401" t="s">
        <v>906</v>
      </c>
      <c r="H119" s="400"/>
      <c r="I119" s="47"/>
      <c r="J119" s="47"/>
      <c r="K119" s="47"/>
      <c r="L119" s="31"/>
      <c r="M119" s="31"/>
      <c r="N119" s="31"/>
      <c r="O119" s="31"/>
    </row>
    <row r="120" spans="1:15">
      <c r="A120" s="401" t="s">
        <v>888</v>
      </c>
      <c r="B120" s="391" t="s">
        <v>839</v>
      </c>
      <c r="C120" s="31"/>
      <c r="D120" s="401" t="s">
        <v>906</v>
      </c>
      <c r="E120" s="414"/>
      <c r="F120" s="415"/>
      <c r="G120" s="401" t="s">
        <v>906</v>
      </c>
      <c r="H120" s="400"/>
      <c r="I120" s="47"/>
      <c r="J120" s="47"/>
      <c r="K120" s="47"/>
      <c r="L120" s="31"/>
      <c r="M120" s="31"/>
      <c r="N120" s="31"/>
      <c r="O120" s="31"/>
    </row>
    <row r="121" spans="1:15" ht="50">
      <c r="A121" s="393" t="s">
        <v>889</v>
      </c>
      <c r="B121" s="397" t="s">
        <v>840</v>
      </c>
      <c r="C121" s="31"/>
      <c r="D121" s="393" t="s">
        <v>906</v>
      </c>
      <c r="E121" s="397"/>
      <c r="F121" s="406"/>
      <c r="G121" s="393" t="s">
        <v>906</v>
      </c>
      <c r="H121" s="396"/>
      <c r="I121" s="47"/>
      <c r="J121" s="47"/>
      <c r="K121" s="47"/>
      <c r="L121" s="31"/>
      <c r="M121" s="31"/>
      <c r="N121" s="31"/>
      <c r="O121" s="31"/>
    </row>
    <row r="122" spans="1:15">
      <c r="A122" s="414"/>
      <c r="B122" s="391" t="s">
        <v>841</v>
      </c>
      <c r="C122" s="31"/>
      <c r="D122" s="401" t="s">
        <v>906</v>
      </c>
      <c r="E122" s="414"/>
      <c r="F122" s="415"/>
      <c r="G122" s="401" t="s">
        <v>906</v>
      </c>
      <c r="H122" s="400"/>
      <c r="I122" s="47"/>
      <c r="J122" s="47"/>
      <c r="K122" s="47"/>
      <c r="L122" s="31"/>
      <c r="M122" s="31"/>
      <c r="N122" s="31"/>
      <c r="O122" s="31"/>
    </row>
    <row r="123" spans="1:15" ht="30">
      <c r="A123" s="398"/>
      <c r="B123" s="397" t="s">
        <v>842</v>
      </c>
      <c r="C123" s="31"/>
      <c r="D123" s="393" t="s">
        <v>906</v>
      </c>
      <c r="E123" s="398"/>
      <c r="F123" s="399"/>
      <c r="G123" s="393" t="s">
        <v>906</v>
      </c>
      <c r="H123" s="396"/>
      <c r="I123" s="47"/>
      <c r="J123" s="47"/>
      <c r="K123" s="47"/>
      <c r="L123" s="31"/>
      <c r="M123" s="31"/>
      <c r="N123" s="31"/>
      <c r="O123" s="31"/>
    </row>
    <row r="124" spans="1:15">
      <c r="A124" s="414"/>
      <c r="B124" s="391" t="s">
        <v>843</v>
      </c>
      <c r="C124" s="31"/>
      <c r="D124" s="401" t="s">
        <v>906</v>
      </c>
      <c r="E124" s="414"/>
      <c r="F124" s="415"/>
      <c r="G124" s="401" t="s">
        <v>906</v>
      </c>
      <c r="H124" s="400"/>
      <c r="I124" s="47"/>
      <c r="J124" s="47"/>
      <c r="K124" s="47"/>
      <c r="L124" s="31"/>
      <c r="M124" s="31"/>
      <c r="N124" s="31"/>
      <c r="O124" s="31"/>
    </row>
    <row r="125" spans="1:15">
      <c r="A125" s="414"/>
      <c r="B125" s="391" t="s">
        <v>844</v>
      </c>
      <c r="C125" s="31"/>
      <c r="D125" s="401" t="s">
        <v>906</v>
      </c>
      <c r="E125" s="414"/>
      <c r="F125" s="415"/>
      <c r="G125" s="401" t="s">
        <v>906</v>
      </c>
      <c r="H125" s="396"/>
      <c r="I125" s="47"/>
      <c r="J125" s="47"/>
      <c r="K125" s="47"/>
      <c r="L125" s="31"/>
      <c r="M125" s="31"/>
      <c r="N125" s="31"/>
      <c r="O125" s="31"/>
    </row>
    <row r="126" spans="1:15">
      <c r="A126" s="414"/>
      <c r="B126" s="391" t="s">
        <v>845</v>
      </c>
      <c r="C126" s="31"/>
      <c r="D126" s="401" t="s">
        <v>906</v>
      </c>
      <c r="E126" s="414"/>
      <c r="F126" s="415"/>
      <c r="G126" s="401" t="s">
        <v>906</v>
      </c>
      <c r="H126" s="396"/>
      <c r="I126" s="47"/>
      <c r="J126" s="47"/>
      <c r="K126" s="47"/>
      <c r="L126" s="31"/>
      <c r="M126" s="31"/>
      <c r="N126" s="31"/>
      <c r="O126" s="31"/>
    </row>
    <row r="127" spans="1:15">
      <c r="A127" s="414"/>
      <c r="B127" s="391" t="s">
        <v>846</v>
      </c>
      <c r="C127" s="31"/>
      <c r="D127" s="401" t="s">
        <v>906</v>
      </c>
      <c r="E127" s="414"/>
      <c r="F127" s="415"/>
      <c r="G127" s="401" t="s">
        <v>906</v>
      </c>
      <c r="H127" s="396"/>
      <c r="I127" s="47"/>
      <c r="J127" s="47"/>
      <c r="K127" s="47"/>
      <c r="L127" s="31"/>
      <c r="M127" s="31"/>
      <c r="N127" s="31"/>
      <c r="O127" s="31"/>
    </row>
    <row r="128" spans="1:15" ht="30">
      <c r="A128" s="398"/>
      <c r="B128" s="397" t="s">
        <v>847</v>
      </c>
      <c r="C128" s="31"/>
      <c r="D128" s="392">
        <v>1</v>
      </c>
      <c r="E128" s="393" t="s">
        <v>904</v>
      </c>
      <c r="F128" s="420" t="s">
        <v>915</v>
      </c>
      <c r="G128" s="393" t="s">
        <v>916</v>
      </c>
      <c r="H128" s="418">
        <f>'JMR  Electrical RA Bill 8'!E122</f>
        <v>0.7</v>
      </c>
      <c r="I128" s="47">
        <f t="shared" si="3"/>
        <v>101500</v>
      </c>
      <c r="J128" s="47"/>
      <c r="K128" s="47"/>
      <c r="L128" s="31"/>
      <c r="M128" s="31"/>
      <c r="N128" s="31"/>
      <c r="O128" s="31"/>
    </row>
    <row r="129" spans="1:15">
      <c r="A129" s="414"/>
      <c r="B129" s="391" t="s">
        <v>848</v>
      </c>
      <c r="C129" s="31"/>
      <c r="D129" s="401" t="s">
        <v>906</v>
      </c>
      <c r="E129" s="414"/>
      <c r="F129" s="415"/>
      <c r="G129" s="401" t="s">
        <v>906</v>
      </c>
      <c r="H129" s="396"/>
      <c r="I129" s="47"/>
      <c r="J129" s="47"/>
      <c r="K129" s="47"/>
      <c r="L129" s="31"/>
      <c r="M129" s="31"/>
      <c r="N129" s="31"/>
      <c r="O129" s="31"/>
    </row>
    <row r="130" spans="1:15" ht="80">
      <c r="A130" s="417">
        <v>3</v>
      </c>
      <c r="B130" s="397" t="s">
        <v>849</v>
      </c>
      <c r="C130" s="31"/>
      <c r="D130" s="392">
        <v>1</v>
      </c>
      <c r="E130" s="393" t="s">
        <v>904</v>
      </c>
      <c r="F130" s="420" t="s">
        <v>917</v>
      </c>
      <c r="G130" s="393" t="s">
        <v>918</v>
      </c>
      <c r="H130" s="418">
        <f>'JMR  Electrical RA Bill 8'!E124</f>
        <v>0.7</v>
      </c>
      <c r="I130" s="47">
        <f t="shared" si="3"/>
        <v>220500</v>
      </c>
      <c r="J130" s="47"/>
      <c r="K130" s="47"/>
      <c r="L130" s="31"/>
      <c r="M130" s="31"/>
      <c r="N130" s="31"/>
      <c r="O130" s="31"/>
    </row>
    <row r="131" spans="1:15" ht="40">
      <c r="A131" s="417">
        <v>4</v>
      </c>
      <c r="B131" s="391" t="s">
        <v>850</v>
      </c>
      <c r="C131" s="31"/>
      <c r="D131" s="393" t="s">
        <v>906</v>
      </c>
      <c r="E131" s="397"/>
      <c r="F131" s="406"/>
      <c r="G131" s="393" t="s">
        <v>906</v>
      </c>
      <c r="H131" s="396"/>
      <c r="I131" s="47"/>
      <c r="J131" s="47"/>
      <c r="K131" s="47"/>
      <c r="L131" s="31"/>
      <c r="M131" s="31"/>
      <c r="N131" s="31"/>
      <c r="O131" s="31"/>
    </row>
    <row r="132" spans="1:15">
      <c r="A132" s="401" t="s">
        <v>887</v>
      </c>
      <c r="B132" s="391" t="s">
        <v>851</v>
      </c>
      <c r="C132" s="31"/>
      <c r="D132" s="402">
        <v>50</v>
      </c>
      <c r="E132" s="401" t="s">
        <v>907</v>
      </c>
      <c r="F132" s="407">
        <v>145</v>
      </c>
      <c r="G132" s="404">
        <v>7250</v>
      </c>
      <c r="H132" s="421">
        <f>'JMR  Electrical RA Bill 8'!E126</f>
        <v>35</v>
      </c>
      <c r="I132" s="47">
        <f t="shared" si="3"/>
        <v>5075</v>
      </c>
      <c r="J132" s="47"/>
      <c r="K132" s="47"/>
      <c r="L132" s="31"/>
      <c r="M132" s="31"/>
      <c r="N132" s="31"/>
      <c r="O132" s="31"/>
    </row>
    <row r="133" spans="1:15">
      <c r="A133" s="401" t="s">
        <v>888</v>
      </c>
      <c r="B133" s="391" t="s">
        <v>852</v>
      </c>
      <c r="C133" s="31"/>
      <c r="D133" s="402">
        <v>20</v>
      </c>
      <c r="E133" s="401" t="s">
        <v>907</v>
      </c>
      <c r="F133" s="407">
        <v>165</v>
      </c>
      <c r="G133" s="404">
        <v>3300</v>
      </c>
      <c r="H133" s="421">
        <f>'JMR  Electrical RA Bill 8'!E127</f>
        <v>14</v>
      </c>
      <c r="I133" s="47">
        <f t="shared" si="3"/>
        <v>2310</v>
      </c>
      <c r="J133" s="47"/>
      <c r="K133" s="47"/>
      <c r="L133" s="31"/>
      <c r="M133" s="31"/>
      <c r="N133" s="31"/>
      <c r="O133" s="31"/>
    </row>
    <row r="134" spans="1:15">
      <c r="A134" s="401" t="s">
        <v>889</v>
      </c>
      <c r="B134" s="391" t="s">
        <v>853</v>
      </c>
      <c r="C134" s="31"/>
      <c r="D134" s="402">
        <v>120</v>
      </c>
      <c r="E134" s="401" t="s">
        <v>907</v>
      </c>
      <c r="F134" s="407">
        <v>180</v>
      </c>
      <c r="G134" s="404">
        <v>21600</v>
      </c>
      <c r="H134" s="421">
        <f>'JMR  Electrical RA Bill 8'!E128</f>
        <v>84</v>
      </c>
      <c r="I134" s="47">
        <f t="shared" si="3"/>
        <v>15120</v>
      </c>
      <c r="J134" s="47"/>
      <c r="K134" s="47"/>
      <c r="L134" s="31"/>
      <c r="M134" s="31"/>
      <c r="N134" s="31"/>
      <c r="O134" s="31"/>
    </row>
    <row r="135" spans="1:15">
      <c r="A135" s="401" t="s">
        <v>890</v>
      </c>
      <c r="B135" s="391" t="s">
        <v>854</v>
      </c>
      <c r="C135" s="31"/>
      <c r="D135" s="401" t="s">
        <v>906</v>
      </c>
      <c r="E135" s="401" t="s">
        <v>907</v>
      </c>
      <c r="F135" s="407">
        <v>180</v>
      </c>
      <c r="G135" s="401" t="s">
        <v>906</v>
      </c>
      <c r="H135" s="237"/>
      <c r="I135" s="47"/>
      <c r="J135" s="47"/>
      <c r="K135" s="47"/>
      <c r="L135" s="31"/>
      <c r="M135" s="31"/>
      <c r="N135" s="31"/>
      <c r="O135" s="31"/>
    </row>
    <row r="136" spans="1:15">
      <c r="A136" s="401" t="s">
        <v>895</v>
      </c>
      <c r="B136" s="391" t="s">
        <v>855</v>
      </c>
      <c r="C136" s="31"/>
      <c r="D136" s="402">
        <v>100</v>
      </c>
      <c r="E136" s="401" t="s">
        <v>907</v>
      </c>
      <c r="F136" s="407">
        <v>180</v>
      </c>
      <c r="G136" s="404">
        <v>18000</v>
      </c>
      <c r="H136" s="421">
        <f>'JMR  Electrical RA Bill 8'!E130</f>
        <v>70</v>
      </c>
      <c r="I136" s="47">
        <f t="shared" si="3"/>
        <v>12600</v>
      </c>
      <c r="J136" s="47"/>
      <c r="K136" s="47"/>
      <c r="L136" s="31"/>
      <c r="M136" s="31"/>
      <c r="N136" s="31"/>
      <c r="O136" s="31"/>
    </row>
    <row r="137" spans="1:15" ht="30">
      <c r="A137" s="417">
        <v>4</v>
      </c>
      <c r="B137" s="397" t="s">
        <v>856</v>
      </c>
      <c r="C137" s="31"/>
      <c r="D137" s="393" t="s">
        <v>906</v>
      </c>
      <c r="E137" s="393" t="s">
        <v>904</v>
      </c>
      <c r="F137" s="394">
        <v>2000</v>
      </c>
      <c r="G137" s="393" t="s">
        <v>906</v>
      </c>
      <c r="H137" s="237"/>
      <c r="I137" s="47"/>
      <c r="J137" s="47"/>
      <c r="K137" s="47"/>
      <c r="L137" s="31"/>
      <c r="M137" s="31"/>
      <c r="N137" s="31"/>
      <c r="O137" s="31"/>
    </row>
    <row r="138" spans="1:15" ht="20">
      <c r="A138" s="422">
        <v>5</v>
      </c>
      <c r="B138" s="397" t="s">
        <v>857</v>
      </c>
      <c r="C138" s="31"/>
      <c r="D138" s="402">
        <v>1</v>
      </c>
      <c r="E138" s="401" t="s">
        <v>904</v>
      </c>
      <c r="F138" s="403">
        <v>6500</v>
      </c>
      <c r="G138" s="404">
        <v>6500</v>
      </c>
      <c r="H138" s="396">
        <f>'JMR  Electrical RA Bill 8'!E132</f>
        <v>0.7</v>
      </c>
      <c r="I138" s="47">
        <f t="shared" si="3"/>
        <v>4550</v>
      </c>
      <c r="J138" s="47"/>
      <c r="K138" s="47"/>
      <c r="L138" s="31"/>
      <c r="M138" s="31"/>
      <c r="N138" s="31"/>
      <c r="O138" s="31"/>
    </row>
    <row r="139" spans="1:15">
      <c r="A139" s="408"/>
      <c r="B139" s="409" t="s">
        <v>858</v>
      </c>
      <c r="C139" s="410"/>
      <c r="D139" s="411"/>
      <c r="E139" s="408"/>
      <c r="F139" s="411"/>
      <c r="G139" s="412" t="s">
        <v>919</v>
      </c>
      <c r="H139" s="419"/>
      <c r="I139" s="275">
        <f>SUM(I100:I138)</f>
        <v>509355</v>
      </c>
      <c r="J139" s="275"/>
      <c r="K139" s="275"/>
      <c r="L139" s="410"/>
      <c r="M139" s="410"/>
      <c r="N139" s="410"/>
      <c r="O139" s="410"/>
    </row>
    <row r="140" spans="1:15">
      <c r="A140" s="414"/>
      <c r="B140" s="414"/>
      <c r="C140" s="31"/>
      <c r="D140" s="415"/>
      <c r="E140" s="414"/>
      <c r="F140" s="415"/>
      <c r="G140" s="415"/>
      <c r="H140" s="396"/>
      <c r="I140" s="47"/>
      <c r="J140" s="47"/>
      <c r="K140" s="47"/>
      <c r="L140" s="31"/>
      <c r="M140" s="31"/>
      <c r="N140" s="31"/>
      <c r="O140" s="31"/>
    </row>
    <row r="141" spans="1:15">
      <c r="A141" s="401" t="s">
        <v>899</v>
      </c>
      <c r="B141" s="416" t="s">
        <v>859</v>
      </c>
      <c r="C141" s="31"/>
      <c r="D141" s="415"/>
      <c r="E141" s="414"/>
      <c r="F141" s="415"/>
      <c r="G141" s="415"/>
      <c r="H141" s="396"/>
      <c r="I141" s="47"/>
      <c r="J141" s="47"/>
      <c r="K141" s="47"/>
      <c r="L141" s="31"/>
      <c r="M141" s="31"/>
      <c r="N141" s="31"/>
      <c r="O141" s="31"/>
    </row>
    <row r="142" spans="1:15">
      <c r="A142" s="401" t="s">
        <v>900</v>
      </c>
      <c r="B142" s="416" t="s">
        <v>860</v>
      </c>
      <c r="C142" s="31"/>
      <c r="D142" s="415"/>
      <c r="E142" s="414"/>
      <c r="F142" s="415"/>
      <c r="G142" s="401" t="s">
        <v>906</v>
      </c>
      <c r="H142" s="396"/>
      <c r="I142" s="47"/>
      <c r="J142" s="47"/>
      <c r="K142" s="47"/>
      <c r="L142" s="31"/>
      <c r="M142" s="31"/>
      <c r="N142" s="31"/>
      <c r="O142" s="31"/>
    </row>
    <row r="143" spans="1:15" ht="120">
      <c r="A143" s="417">
        <v>1</v>
      </c>
      <c r="B143" s="397" t="s">
        <v>861</v>
      </c>
      <c r="C143" s="31"/>
      <c r="D143" s="406"/>
      <c r="E143" s="397"/>
      <c r="F143" s="406"/>
      <c r="G143" s="393" t="s">
        <v>906</v>
      </c>
      <c r="H143" s="396"/>
      <c r="I143" s="47"/>
      <c r="J143" s="47"/>
      <c r="K143" s="47"/>
      <c r="L143" s="31"/>
      <c r="M143" s="31"/>
      <c r="N143" s="31"/>
      <c r="O143" s="31"/>
    </row>
    <row r="144" spans="1:15" ht="50">
      <c r="A144" s="397"/>
      <c r="B144" s="397" t="s">
        <v>862</v>
      </c>
      <c r="C144" s="31"/>
      <c r="D144" s="406"/>
      <c r="E144" s="397"/>
      <c r="F144" s="406"/>
      <c r="G144" s="393" t="s">
        <v>906</v>
      </c>
      <c r="H144" s="400"/>
      <c r="I144" s="47"/>
      <c r="J144" s="47"/>
      <c r="K144" s="47"/>
      <c r="L144" s="31"/>
      <c r="M144" s="31"/>
      <c r="N144" s="31"/>
      <c r="O144" s="31"/>
    </row>
    <row r="145" spans="1:15">
      <c r="A145" s="401" t="s">
        <v>887</v>
      </c>
      <c r="B145" s="391" t="s">
        <v>863</v>
      </c>
      <c r="C145" s="31"/>
      <c r="D145" s="402">
        <v>1</v>
      </c>
      <c r="E145" s="401" t="s">
        <v>904</v>
      </c>
      <c r="F145" s="403">
        <v>35000</v>
      </c>
      <c r="G145" s="404">
        <v>35000</v>
      </c>
      <c r="H145" s="418">
        <f>'JMR  Electrical RA Bill 8'!E139</f>
        <v>0.7</v>
      </c>
      <c r="I145" s="47">
        <f>F145*H145</f>
        <v>24500</v>
      </c>
      <c r="J145" s="47"/>
      <c r="K145" s="47"/>
      <c r="L145" s="31"/>
      <c r="M145" s="31"/>
      <c r="N145" s="31"/>
      <c r="O145" s="31"/>
    </row>
    <row r="146" spans="1:15" ht="40">
      <c r="A146" s="417">
        <v>2</v>
      </c>
      <c r="B146" s="398" t="s">
        <v>864</v>
      </c>
      <c r="C146" s="31"/>
      <c r="D146" s="392">
        <v>42</v>
      </c>
      <c r="E146" s="393" t="s">
        <v>904</v>
      </c>
      <c r="F146" s="394">
        <v>3300</v>
      </c>
      <c r="G146" s="393" t="s">
        <v>920</v>
      </c>
      <c r="H146" s="396">
        <f>'JMR  Electrical RA Bill 8'!E140</f>
        <v>29.4</v>
      </c>
      <c r="I146" s="47">
        <f t="shared" ref="I146:I162" si="4">F146*H146</f>
        <v>97020</v>
      </c>
      <c r="J146" s="47"/>
      <c r="K146" s="47"/>
      <c r="L146" s="31"/>
      <c r="M146" s="31"/>
      <c r="N146" s="31"/>
      <c r="O146" s="31"/>
    </row>
    <row r="147" spans="1:15" ht="40">
      <c r="A147" s="417">
        <v>3</v>
      </c>
      <c r="B147" s="391" t="s">
        <v>865</v>
      </c>
      <c r="C147" s="31"/>
      <c r="D147" s="392">
        <v>3</v>
      </c>
      <c r="E147" s="393" t="s">
        <v>904</v>
      </c>
      <c r="F147" s="394">
        <v>3000</v>
      </c>
      <c r="G147" s="395">
        <v>9000</v>
      </c>
      <c r="H147" s="396">
        <f>'JMR  Electrical RA Bill 8'!E141</f>
        <v>2.1</v>
      </c>
      <c r="I147" s="47">
        <f t="shared" si="4"/>
        <v>6300</v>
      </c>
      <c r="J147" s="47"/>
      <c r="K147" s="47"/>
      <c r="L147" s="31"/>
      <c r="M147" s="31"/>
      <c r="N147" s="31"/>
      <c r="O147" s="31"/>
    </row>
    <row r="148" spans="1:15" ht="30">
      <c r="A148" s="417">
        <v>4</v>
      </c>
      <c r="B148" s="397" t="s">
        <v>866</v>
      </c>
      <c r="C148" s="31"/>
      <c r="D148" s="392">
        <v>5</v>
      </c>
      <c r="E148" s="393" t="s">
        <v>904</v>
      </c>
      <c r="F148" s="394">
        <v>4000</v>
      </c>
      <c r="G148" s="395">
        <v>20000</v>
      </c>
      <c r="H148" s="396">
        <f>'JMR  Electrical RA Bill 8'!E142</f>
        <v>3.5</v>
      </c>
      <c r="I148" s="47">
        <f t="shared" si="4"/>
        <v>14000</v>
      </c>
      <c r="J148" s="47"/>
      <c r="K148" s="47"/>
      <c r="L148" s="31"/>
      <c r="M148" s="31"/>
      <c r="N148" s="31"/>
      <c r="O148" s="31"/>
    </row>
    <row r="149" spans="1:15" ht="20">
      <c r="A149" s="422">
        <v>5</v>
      </c>
      <c r="B149" s="397" t="s">
        <v>867</v>
      </c>
      <c r="C149" s="31"/>
      <c r="D149" s="402">
        <v>25</v>
      </c>
      <c r="E149" s="401" t="s">
        <v>904</v>
      </c>
      <c r="F149" s="403">
        <v>2500</v>
      </c>
      <c r="G149" s="404">
        <v>62500</v>
      </c>
      <c r="H149" s="418">
        <f>'JMR  Electrical RA Bill 8'!E143</f>
        <v>17.5</v>
      </c>
      <c r="I149" s="47">
        <f t="shared" si="4"/>
        <v>43750</v>
      </c>
      <c r="J149" s="47"/>
      <c r="K149" s="47"/>
      <c r="L149" s="31"/>
      <c r="M149" s="31"/>
      <c r="N149" s="31"/>
      <c r="O149" s="31"/>
    </row>
    <row r="150" spans="1:15" ht="30">
      <c r="A150" s="417">
        <v>3</v>
      </c>
      <c r="B150" s="391" t="s">
        <v>868</v>
      </c>
      <c r="C150" s="31"/>
      <c r="D150" s="402">
        <v>4</v>
      </c>
      <c r="E150" s="401" t="s">
        <v>904</v>
      </c>
      <c r="F150" s="394">
        <v>3600</v>
      </c>
      <c r="G150" s="395">
        <v>14400</v>
      </c>
      <c r="H150" s="396">
        <f>'JMR  Electrical RA Bill 8'!E144</f>
        <v>2.8</v>
      </c>
      <c r="I150" s="47">
        <f t="shared" si="4"/>
        <v>10080</v>
      </c>
      <c r="J150" s="47"/>
      <c r="K150" s="47"/>
      <c r="L150" s="31"/>
      <c r="M150" s="31"/>
      <c r="N150" s="31"/>
      <c r="O150" s="31"/>
    </row>
    <row r="151" spans="1:15" ht="30">
      <c r="A151" s="417">
        <v>6</v>
      </c>
      <c r="B151" s="391" t="s">
        <v>869</v>
      </c>
      <c r="C151" s="31"/>
      <c r="D151" s="401" t="s">
        <v>906</v>
      </c>
      <c r="E151" s="401" t="s">
        <v>904</v>
      </c>
      <c r="F151" s="394">
        <v>4000</v>
      </c>
      <c r="G151" s="393" t="s">
        <v>906</v>
      </c>
      <c r="H151" s="396"/>
      <c r="I151" s="47"/>
      <c r="J151" s="47"/>
      <c r="K151" s="47"/>
      <c r="L151" s="31"/>
      <c r="M151" s="31"/>
      <c r="N151" s="31"/>
      <c r="O151" s="31"/>
    </row>
    <row r="152" spans="1:15" ht="40">
      <c r="A152" s="417">
        <v>7</v>
      </c>
      <c r="B152" s="391" t="s">
        <v>870</v>
      </c>
      <c r="C152" s="31"/>
      <c r="D152" s="401" t="s">
        <v>906</v>
      </c>
      <c r="E152" s="401" t="s">
        <v>904</v>
      </c>
      <c r="F152" s="394">
        <v>4500</v>
      </c>
      <c r="G152" s="393" t="s">
        <v>906</v>
      </c>
      <c r="H152" s="396"/>
      <c r="I152" s="47"/>
      <c r="J152" s="47"/>
      <c r="K152" s="47"/>
      <c r="L152" s="31"/>
      <c r="M152" s="31"/>
      <c r="N152" s="31"/>
      <c r="O152" s="31"/>
    </row>
    <row r="153" spans="1:15" ht="60">
      <c r="A153" s="417">
        <v>8</v>
      </c>
      <c r="B153" s="397" t="s">
        <v>871</v>
      </c>
      <c r="C153" s="31"/>
      <c r="D153" s="392">
        <v>1</v>
      </c>
      <c r="E153" s="393" t="s">
        <v>904</v>
      </c>
      <c r="F153" s="394">
        <v>4000</v>
      </c>
      <c r="G153" s="395">
        <v>4000</v>
      </c>
      <c r="H153" s="396">
        <f>'JMR  Electrical RA Bill 8'!E147</f>
        <v>0.7</v>
      </c>
      <c r="I153" s="47">
        <f t="shared" si="4"/>
        <v>2800</v>
      </c>
      <c r="J153" s="47"/>
      <c r="K153" s="47"/>
      <c r="L153" s="31"/>
      <c r="M153" s="31"/>
      <c r="N153" s="31"/>
      <c r="O153" s="31"/>
    </row>
    <row r="154" spans="1:15" ht="20">
      <c r="A154" s="417">
        <v>9</v>
      </c>
      <c r="B154" s="391" t="s">
        <v>872</v>
      </c>
      <c r="C154" s="31"/>
      <c r="D154" s="392">
        <v>1</v>
      </c>
      <c r="E154" s="393" t="s">
        <v>904</v>
      </c>
      <c r="F154" s="394">
        <v>3700</v>
      </c>
      <c r="G154" s="395">
        <v>3700</v>
      </c>
      <c r="H154" s="396">
        <f>'JMR  Electrical RA Bill 8'!E148</f>
        <v>0.7</v>
      </c>
      <c r="I154" s="47">
        <f t="shared" si="4"/>
        <v>2590</v>
      </c>
      <c r="J154" s="47"/>
      <c r="K154" s="47"/>
      <c r="L154" s="31"/>
      <c r="M154" s="31"/>
      <c r="N154" s="31"/>
      <c r="O154" s="31"/>
    </row>
    <row r="155" spans="1:15" ht="60">
      <c r="A155" s="417">
        <v>10</v>
      </c>
      <c r="B155" s="391" t="s">
        <v>873</v>
      </c>
      <c r="C155" s="31"/>
      <c r="D155" s="392">
        <v>600</v>
      </c>
      <c r="E155" s="393" t="s">
        <v>907</v>
      </c>
      <c r="F155" s="405">
        <v>145</v>
      </c>
      <c r="G155" s="395">
        <v>87000</v>
      </c>
      <c r="H155" s="396">
        <f>'JMR  Electrical RA Bill 8'!E149</f>
        <v>420</v>
      </c>
      <c r="I155" s="47">
        <f t="shared" si="4"/>
        <v>60900</v>
      </c>
      <c r="J155" s="47"/>
      <c r="K155" s="47"/>
      <c r="L155" s="31"/>
      <c r="M155" s="31"/>
      <c r="N155" s="31"/>
      <c r="O155" s="31"/>
    </row>
    <row r="156" spans="1:15">
      <c r="A156" s="401" t="s">
        <v>901</v>
      </c>
      <c r="B156" s="416" t="s">
        <v>874</v>
      </c>
      <c r="C156" s="31"/>
      <c r="D156" s="401" t="s">
        <v>906</v>
      </c>
      <c r="E156" s="414"/>
      <c r="F156" s="415"/>
      <c r="G156" s="401" t="s">
        <v>906</v>
      </c>
      <c r="H156" s="237"/>
      <c r="I156" s="47"/>
      <c r="J156" s="47"/>
      <c r="K156" s="47"/>
      <c r="L156" s="31"/>
      <c r="M156" s="31"/>
      <c r="N156" s="31"/>
      <c r="O156" s="31"/>
    </row>
    <row r="157" spans="1:15" ht="40">
      <c r="A157" s="417">
        <v>1</v>
      </c>
      <c r="B157" s="397" t="s">
        <v>875</v>
      </c>
      <c r="C157" s="31"/>
      <c r="D157" s="402">
        <v>21</v>
      </c>
      <c r="E157" s="401" t="s">
        <v>904</v>
      </c>
      <c r="F157" s="394">
        <v>3000</v>
      </c>
      <c r="G157" s="395">
        <v>63000</v>
      </c>
      <c r="H157" s="421">
        <f>'JMR  Electrical RA Bill 8'!E151</f>
        <v>14.7</v>
      </c>
      <c r="I157" s="47">
        <f t="shared" si="4"/>
        <v>44100</v>
      </c>
      <c r="J157" s="47"/>
      <c r="K157" s="47"/>
      <c r="L157" s="31"/>
      <c r="M157" s="31"/>
      <c r="N157" s="31"/>
      <c r="O157" s="31"/>
    </row>
    <row r="158" spans="1:15" ht="30">
      <c r="A158" s="417">
        <v>2</v>
      </c>
      <c r="B158" s="391" t="s">
        <v>876</v>
      </c>
      <c r="C158" s="31"/>
      <c r="D158" s="402">
        <v>2</v>
      </c>
      <c r="E158" s="401" t="s">
        <v>904</v>
      </c>
      <c r="F158" s="394">
        <v>3500</v>
      </c>
      <c r="G158" s="395">
        <v>7000</v>
      </c>
      <c r="H158" s="421">
        <f>'JMR  Electrical RA Bill 8'!E152</f>
        <v>1.4</v>
      </c>
      <c r="I158" s="47">
        <f t="shared" si="4"/>
        <v>4900</v>
      </c>
      <c r="J158" s="47"/>
      <c r="K158" s="47"/>
      <c r="L158" s="31"/>
      <c r="M158" s="31"/>
      <c r="N158" s="31"/>
      <c r="O158" s="31"/>
    </row>
    <row r="159" spans="1:15" ht="60">
      <c r="A159" s="417">
        <v>3</v>
      </c>
      <c r="B159" s="397" t="s">
        <v>877</v>
      </c>
      <c r="C159" s="31"/>
      <c r="D159" s="392">
        <v>1</v>
      </c>
      <c r="E159" s="393" t="s">
        <v>904</v>
      </c>
      <c r="F159" s="394">
        <v>25000</v>
      </c>
      <c r="G159" s="395">
        <v>25000</v>
      </c>
      <c r="H159" s="396">
        <f>'JMR  Electrical RA Bill 8'!E153</f>
        <v>0.7</v>
      </c>
      <c r="I159" s="47">
        <f t="shared" si="4"/>
        <v>17500</v>
      </c>
      <c r="J159" s="47"/>
      <c r="K159" s="47"/>
      <c r="L159" s="31"/>
      <c r="M159" s="31"/>
      <c r="N159" s="31"/>
      <c r="O159" s="31"/>
    </row>
    <row r="160" spans="1:15" ht="30">
      <c r="A160" s="417">
        <v>4</v>
      </c>
      <c r="B160" s="391" t="s">
        <v>878</v>
      </c>
      <c r="C160" s="31"/>
      <c r="D160" s="402">
        <v>1</v>
      </c>
      <c r="E160" s="401" t="s">
        <v>904</v>
      </c>
      <c r="F160" s="394">
        <v>35000</v>
      </c>
      <c r="G160" s="395">
        <v>35000</v>
      </c>
      <c r="H160" s="396">
        <f>'JMR  Electrical RA Bill 8'!E154</f>
        <v>0.7</v>
      </c>
      <c r="I160" s="47">
        <f t="shared" si="4"/>
        <v>24500</v>
      </c>
      <c r="J160" s="47"/>
      <c r="K160" s="47"/>
      <c r="L160" s="31"/>
      <c r="M160" s="31"/>
      <c r="N160" s="31"/>
      <c r="O160" s="31"/>
    </row>
    <row r="161" spans="1:15" ht="20">
      <c r="A161" s="422">
        <v>5</v>
      </c>
      <c r="B161" s="397" t="s">
        <v>879</v>
      </c>
      <c r="C161" s="31"/>
      <c r="D161" s="402">
        <v>1</v>
      </c>
      <c r="E161" s="401" t="s">
        <v>904</v>
      </c>
      <c r="F161" s="403">
        <v>6500</v>
      </c>
      <c r="G161" s="404">
        <v>6500</v>
      </c>
      <c r="H161" s="396">
        <f>'JMR  Electrical RA Bill 8'!E155</f>
        <v>0.7</v>
      </c>
      <c r="I161" s="47">
        <f t="shared" si="4"/>
        <v>4550</v>
      </c>
      <c r="J161" s="47"/>
      <c r="K161" s="47"/>
      <c r="L161" s="31"/>
      <c r="M161" s="31"/>
      <c r="N161" s="31"/>
      <c r="O161" s="31"/>
    </row>
    <row r="162" spans="1:15">
      <c r="A162" s="422">
        <v>6</v>
      </c>
      <c r="B162" s="391" t="s">
        <v>880</v>
      </c>
      <c r="C162" s="31"/>
      <c r="D162" s="402">
        <v>1</v>
      </c>
      <c r="E162" s="401" t="s">
        <v>904</v>
      </c>
      <c r="F162" s="403">
        <v>8600</v>
      </c>
      <c r="G162" s="404">
        <v>8600</v>
      </c>
      <c r="H162" s="322">
        <f>'JMR  Electrical RA Bill 8'!E156</f>
        <v>0.7</v>
      </c>
      <c r="I162" s="47">
        <f t="shared" si="4"/>
        <v>6020</v>
      </c>
      <c r="J162" s="47"/>
      <c r="K162" s="47"/>
      <c r="L162" s="31"/>
      <c r="M162" s="31"/>
      <c r="N162" s="31"/>
      <c r="O162" s="31"/>
    </row>
    <row r="163" spans="1:15">
      <c r="A163" s="408"/>
      <c r="B163" s="409" t="s">
        <v>881</v>
      </c>
      <c r="C163" s="410"/>
      <c r="D163" s="411"/>
      <c r="E163" s="408"/>
      <c r="F163" s="411"/>
      <c r="G163" s="412" t="s">
        <v>921</v>
      </c>
      <c r="H163" s="275"/>
      <c r="I163" s="275">
        <f>SUM(I145:I162)</f>
        <v>363510</v>
      </c>
      <c r="J163" s="275"/>
      <c r="K163" s="275"/>
      <c r="L163" s="410"/>
      <c r="M163" s="410"/>
      <c r="N163" s="410"/>
      <c r="O163" s="410"/>
    </row>
    <row r="164" spans="1:15">
      <c r="A164" s="414"/>
      <c r="B164" s="414"/>
      <c r="C164" s="31"/>
      <c r="D164" s="415"/>
      <c r="E164" s="414"/>
      <c r="F164" s="415"/>
      <c r="G164" s="415"/>
      <c r="H164" s="47"/>
      <c r="I164" s="47"/>
      <c r="J164" s="47"/>
      <c r="K164" s="47"/>
      <c r="L164" s="31"/>
      <c r="M164" s="31"/>
      <c r="N164" s="31"/>
      <c r="O164" s="31"/>
    </row>
    <row r="165" spans="1:15">
      <c r="A165" s="401" t="s">
        <v>902</v>
      </c>
      <c r="B165" s="416" t="s">
        <v>882</v>
      </c>
      <c r="C165" s="31"/>
      <c r="D165" s="415"/>
      <c r="E165" s="414"/>
      <c r="F165" s="415"/>
      <c r="G165" s="415"/>
      <c r="H165" s="47"/>
      <c r="I165" s="47"/>
      <c r="J165" s="47"/>
      <c r="K165" s="47"/>
      <c r="L165" s="31"/>
      <c r="M165" s="31"/>
      <c r="N165" s="31"/>
      <c r="O165" s="31"/>
    </row>
    <row r="166" spans="1:15" ht="50">
      <c r="A166" s="417">
        <v>1</v>
      </c>
      <c r="B166" s="391" t="s">
        <v>883</v>
      </c>
      <c r="C166" s="31"/>
      <c r="D166" s="392">
        <v>13</v>
      </c>
      <c r="E166" s="393" t="s">
        <v>904</v>
      </c>
      <c r="F166" s="394">
        <v>4500</v>
      </c>
      <c r="G166" s="395">
        <v>58500</v>
      </c>
      <c r="H166" s="322">
        <f>'JMR  Electrical RA Bill 8'!E160</f>
        <v>9.1</v>
      </c>
      <c r="I166" s="47">
        <f>F166*H166</f>
        <v>40950</v>
      </c>
      <c r="J166" s="47"/>
      <c r="K166" s="47"/>
      <c r="L166" s="31"/>
      <c r="M166" s="31"/>
      <c r="N166" s="31"/>
      <c r="O166" s="31"/>
    </row>
    <row r="167" spans="1:15" ht="40">
      <c r="A167" s="417">
        <v>2</v>
      </c>
      <c r="B167" s="397" t="s">
        <v>884</v>
      </c>
      <c r="C167" s="31"/>
      <c r="D167" s="402">
        <v>1</v>
      </c>
      <c r="E167" s="401" t="s">
        <v>904</v>
      </c>
      <c r="F167" s="394">
        <v>28000</v>
      </c>
      <c r="G167" s="395">
        <v>28000</v>
      </c>
      <c r="H167" s="322">
        <f>'JMR  Electrical RA Bill 8'!E161</f>
        <v>0.7</v>
      </c>
      <c r="I167" s="47">
        <f t="shared" ref="I167:I168" si="5">F167*H167</f>
        <v>19600</v>
      </c>
      <c r="J167" s="47"/>
      <c r="K167" s="47"/>
      <c r="L167" s="31"/>
      <c r="M167" s="31"/>
      <c r="N167" s="31"/>
      <c r="O167" s="31"/>
    </row>
    <row r="168" spans="1:15" ht="30">
      <c r="A168" s="417">
        <v>3</v>
      </c>
      <c r="B168" s="397" t="s">
        <v>885</v>
      </c>
      <c r="C168" s="31"/>
      <c r="D168" s="392">
        <v>330</v>
      </c>
      <c r="E168" s="393" t="s">
        <v>907</v>
      </c>
      <c r="F168" s="405">
        <v>85</v>
      </c>
      <c r="G168" s="395">
        <v>28050</v>
      </c>
      <c r="H168" s="322">
        <f>'JMR  Electrical RA Bill 8'!E162</f>
        <v>231</v>
      </c>
      <c r="I168" s="47">
        <f t="shared" si="5"/>
        <v>19635</v>
      </c>
      <c r="J168" s="47"/>
      <c r="K168" s="47"/>
      <c r="L168" s="31"/>
      <c r="M168" s="31"/>
      <c r="N168" s="31"/>
      <c r="O168" s="31"/>
    </row>
    <row r="169" spans="1:15">
      <c r="A169" s="408"/>
      <c r="B169" s="409" t="s">
        <v>886</v>
      </c>
      <c r="C169" s="410"/>
      <c r="D169" s="411"/>
      <c r="E169" s="408"/>
      <c r="F169" s="411"/>
      <c r="G169" s="412" t="s">
        <v>922</v>
      </c>
      <c r="H169" s="275"/>
      <c r="I169" s="423">
        <f>SUM(I166:I168)</f>
        <v>80185</v>
      </c>
      <c r="J169" s="423"/>
      <c r="K169" s="423"/>
      <c r="L169" s="410"/>
      <c r="M169" s="410"/>
      <c r="N169" s="410"/>
      <c r="O169" s="410"/>
    </row>
    <row r="170" spans="1:15">
      <c r="A170" s="414"/>
      <c r="B170" s="31"/>
      <c r="C170" s="31"/>
      <c r="D170" s="415"/>
      <c r="E170" s="414"/>
      <c r="F170" s="415"/>
      <c r="G170" s="415"/>
      <c r="H170" s="47"/>
      <c r="I170" s="31"/>
      <c r="J170" s="31"/>
      <c r="K170" s="31"/>
      <c r="L170" s="31"/>
      <c r="M170" s="31"/>
      <c r="N170" s="31"/>
      <c r="O170" s="31"/>
    </row>
    <row r="171" spans="1:15">
      <c r="A171" s="401" t="s">
        <v>903</v>
      </c>
      <c r="B171" s="31"/>
      <c r="C171" s="31"/>
      <c r="D171" s="415"/>
      <c r="E171" s="401" t="s">
        <v>909</v>
      </c>
      <c r="F171" s="415"/>
      <c r="G171" s="501" t="s">
        <v>923</v>
      </c>
      <c r="H171" s="281"/>
      <c r="I171" s="55">
        <f>I169+I163+I139+I96+I61</f>
        <v>2653064</v>
      </c>
      <c r="J171" s="55"/>
      <c r="K171" s="55">
        <f>K96</f>
        <v>160455.89000000001</v>
      </c>
      <c r="L171" s="31"/>
      <c r="M171" s="31"/>
      <c r="N171" s="31"/>
      <c r="O171" s="31"/>
    </row>
    <row r="172" spans="1:15">
      <c r="A172" s="401" t="s">
        <v>896</v>
      </c>
      <c r="B172" s="31"/>
      <c r="C172" s="31"/>
      <c r="D172" s="415"/>
      <c r="E172" s="401" t="s">
        <v>909</v>
      </c>
      <c r="F172" s="415"/>
      <c r="G172" s="502" t="s">
        <v>924</v>
      </c>
      <c r="H172" s="281"/>
      <c r="I172" s="55" t="s">
        <v>1268</v>
      </c>
      <c r="J172" s="55"/>
      <c r="K172" s="55" t="s">
        <v>1267</v>
      </c>
      <c r="L172" s="31"/>
      <c r="M172" s="31"/>
      <c r="N172" s="31"/>
      <c r="O172" s="31"/>
    </row>
    <row r="173" spans="1:15">
      <c r="A173" s="401" t="s">
        <v>898</v>
      </c>
      <c r="B173" s="31"/>
      <c r="C173" s="31"/>
      <c r="D173" s="415"/>
      <c r="E173" s="401" t="s">
        <v>909</v>
      </c>
      <c r="F173" s="415"/>
      <c r="G173" s="501" t="s">
        <v>925</v>
      </c>
      <c r="H173" s="281"/>
      <c r="I173" s="55"/>
      <c r="J173" s="55"/>
      <c r="K173" s="55"/>
      <c r="L173" s="31"/>
      <c r="M173" s="31"/>
      <c r="N173" s="31"/>
      <c r="O173" s="31"/>
    </row>
    <row r="174" spans="1:15">
      <c r="A174" s="31"/>
      <c r="B174" s="31"/>
      <c r="C174" s="31"/>
      <c r="D174" s="31"/>
      <c r="E174" s="31"/>
      <c r="F174" s="31"/>
      <c r="G174" s="55"/>
      <c r="H174" s="281"/>
      <c r="I174" s="55"/>
      <c r="J174" s="55"/>
      <c r="K174" s="55"/>
      <c r="L174" s="31"/>
      <c r="M174" s="31"/>
      <c r="N174" s="31"/>
      <c r="O174" s="31"/>
    </row>
    <row r="175" spans="1:15">
      <c r="A175" s="31"/>
      <c r="B175" s="31"/>
      <c r="C175" s="31"/>
      <c r="D175" s="31"/>
      <c r="E175" s="31"/>
      <c r="F175" s="31"/>
      <c r="G175" s="31"/>
      <c r="H175" s="47"/>
      <c r="I175" s="31"/>
      <c r="J175" s="31"/>
      <c r="K175" s="31"/>
      <c r="L175" s="31"/>
      <c r="M175" s="31"/>
      <c r="N175" s="31"/>
      <c r="O175" s="31"/>
    </row>
  </sheetData>
  <mergeCells count="19">
    <mergeCell ref="C4:M4"/>
    <mergeCell ref="A5:A7"/>
    <mergeCell ref="B5:B7"/>
    <mergeCell ref="C5:C7"/>
    <mergeCell ref="D5:D7"/>
    <mergeCell ref="E5:E7"/>
    <mergeCell ref="F5:G5"/>
    <mergeCell ref="H5:I5"/>
    <mergeCell ref="L5:M5"/>
    <mergeCell ref="J5:K5"/>
    <mergeCell ref="J6:J7"/>
    <mergeCell ref="K6:K7"/>
    <mergeCell ref="N5:O5"/>
    <mergeCell ref="H6:H7"/>
    <mergeCell ref="I6:I7"/>
    <mergeCell ref="L6:L7"/>
    <mergeCell ref="M6:M7"/>
    <mergeCell ref="N6:N7"/>
    <mergeCell ref="O6:O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F166"/>
  <sheetViews>
    <sheetView topLeftCell="A19" workbookViewId="0">
      <selection activeCell="G21" sqref="G21"/>
    </sheetView>
  </sheetViews>
  <sheetFormatPr defaultRowHeight="14.5"/>
  <cols>
    <col min="2" max="2" width="50.7265625" customWidth="1"/>
    <col min="3" max="3" width="19.26953125" customWidth="1"/>
  </cols>
  <sheetData>
    <row r="2" spans="1:6">
      <c r="A2" s="617" t="s">
        <v>926</v>
      </c>
      <c r="B2" s="618"/>
      <c r="C2" s="618"/>
      <c r="D2" s="618"/>
      <c r="E2" s="618"/>
      <c r="F2" s="619"/>
    </row>
    <row r="3" spans="1:6" ht="21">
      <c r="A3" s="361" t="s">
        <v>927</v>
      </c>
      <c r="B3" s="361" t="s">
        <v>928</v>
      </c>
      <c r="C3" s="382"/>
      <c r="D3" s="620"/>
      <c r="E3" s="621"/>
      <c r="F3" s="621"/>
    </row>
    <row r="4" spans="1:6" ht="31.5">
      <c r="A4" s="361" t="s">
        <v>929</v>
      </c>
      <c r="B4" s="363" t="s">
        <v>930</v>
      </c>
      <c r="C4" s="383"/>
      <c r="D4" s="620"/>
      <c r="E4" s="621"/>
      <c r="F4" s="621"/>
    </row>
    <row r="5" spans="1:6">
      <c r="A5" s="622"/>
      <c r="B5" s="623"/>
      <c r="C5" s="623"/>
      <c r="D5" s="623"/>
      <c r="E5" s="623"/>
      <c r="F5" s="624"/>
    </row>
    <row r="6" spans="1:6">
      <c r="A6" s="625" t="s">
        <v>931</v>
      </c>
      <c r="B6" s="625" t="s">
        <v>932</v>
      </c>
      <c r="C6" s="625" t="s">
        <v>933</v>
      </c>
      <c r="D6" s="628" t="s">
        <v>934</v>
      </c>
      <c r="E6" s="628" t="s">
        <v>508</v>
      </c>
      <c r="F6" s="613" t="s">
        <v>935</v>
      </c>
    </row>
    <row r="7" spans="1:6">
      <c r="A7" s="626"/>
      <c r="B7" s="626"/>
      <c r="C7" s="626"/>
      <c r="D7" s="626"/>
      <c r="E7" s="629"/>
      <c r="F7" s="614"/>
    </row>
    <row r="8" spans="1:6">
      <c r="A8" s="626"/>
      <c r="B8" s="626"/>
      <c r="C8" s="384"/>
      <c r="D8" s="626"/>
      <c r="E8" s="384"/>
      <c r="F8" s="615"/>
    </row>
    <row r="9" spans="1:6">
      <c r="A9" s="627"/>
      <c r="B9" s="627"/>
      <c r="C9" s="385"/>
      <c r="D9" s="627"/>
      <c r="E9" s="385"/>
      <c r="F9" s="616"/>
    </row>
    <row r="10" spans="1:6">
      <c r="A10" s="362"/>
      <c r="B10" s="362"/>
      <c r="C10" s="362"/>
      <c r="D10" s="374"/>
      <c r="E10" s="374"/>
      <c r="F10" s="362"/>
    </row>
    <row r="11" spans="1:6">
      <c r="A11" s="362"/>
      <c r="B11" s="361" t="s">
        <v>936</v>
      </c>
      <c r="C11" s="361"/>
      <c r="D11" s="374"/>
      <c r="E11" s="374"/>
      <c r="F11" s="362"/>
    </row>
    <row r="12" spans="1:6">
      <c r="A12" s="366" t="s">
        <v>903</v>
      </c>
      <c r="B12" s="361" t="s">
        <v>937</v>
      </c>
      <c r="C12" s="361"/>
      <c r="D12" s="374"/>
      <c r="E12" s="374"/>
      <c r="F12" s="362"/>
    </row>
    <row r="13" spans="1:6" ht="100">
      <c r="A13" s="370">
        <v>1.1000000000000001</v>
      </c>
      <c r="B13" s="386" t="s">
        <v>938</v>
      </c>
      <c r="C13" s="381" t="s">
        <v>939</v>
      </c>
      <c r="D13" s="379">
        <v>30</v>
      </c>
      <c r="E13" s="379">
        <v>21</v>
      </c>
      <c r="F13" s="372" t="s">
        <v>904</v>
      </c>
    </row>
    <row r="14" spans="1:6" ht="80">
      <c r="A14" s="370">
        <v>1.2</v>
      </c>
      <c r="B14" s="360" t="s">
        <v>749</v>
      </c>
      <c r="C14" s="381" t="s">
        <v>939</v>
      </c>
      <c r="D14" s="379">
        <v>45</v>
      </c>
      <c r="E14" s="379">
        <v>31.5</v>
      </c>
      <c r="F14" s="372" t="s">
        <v>904</v>
      </c>
    </row>
    <row r="15" spans="1:6" ht="80">
      <c r="A15" s="370">
        <v>1.3</v>
      </c>
      <c r="B15" s="386" t="s">
        <v>940</v>
      </c>
      <c r="C15" s="387" t="s">
        <v>939</v>
      </c>
      <c r="D15" s="379">
        <v>11</v>
      </c>
      <c r="E15" s="379">
        <v>7.7</v>
      </c>
      <c r="F15" s="372" t="s">
        <v>904</v>
      </c>
    </row>
    <row r="16" spans="1:6" ht="80">
      <c r="A16" s="370">
        <v>1.4</v>
      </c>
      <c r="B16" s="386" t="s">
        <v>941</v>
      </c>
      <c r="C16" s="381" t="s">
        <v>942</v>
      </c>
      <c r="D16" s="379">
        <v>352</v>
      </c>
      <c r="E16" s="379">
        <v>246.4</v>
      </c>
      <c r="F16" s="372" t="s">
        <v>904</v>
      </c>
    </row>
    <row r="17" spans="1:6" ht="80">
      <c r="A17" s="370">
        <v>1.5</v>
      </c>
      <c r="B17" s="360" t="s">
        <v>752</v>
      </c>
      <c r="C17" s="381" t="s">
        <v>942</v>
      </c>
      <c r="D17" s="379">
        <v>46</v>
      </c>
      <c r="E17" s="379">
        <v>32.200000000000003</v>
      </c>
      <c r="F17" s="372" t="s">
        <v>904</v>
      </c>
    </row>
    <row r="18" spans="1:6" ht="130">
      <c r="A18" s="370">
        <v>1.6</v>
      </c>
      <c r="B18" s="386" t="s">
        <v>943</v>
      </c>
      <c r="C18" s="387" t="s">
        <v>944</v>
      </c>
      <c r="D18" s="379">
        <v>11</v>
      </c>
      <c r="E18" s="379">
        <v>7.7</v>
      </c>
      <c r="F18" s="372" t="s">
        <v>904</v>
      </c>
    </row>
    <row r="19" spans="1:6" ht="70">
      <c r="A19" s="370">
        <v>1.7</v>
      </c>
      <c r="B19" s="386" t="s">
        <v>945</v>
      </c>
      <c r="C19" s="381" t="s">
        <v>946</v>
      </c>
      <c r="D19" s="379">
        <v>28</v>
      </c>
      <c r="E19" s="379">
        <v>19.600000000000001</v>
      </c>
      <c r="F19" s="372" t="s">
        <v>904</v>
      </c>
    </row>
    <row r="20" spans="1:6" ht="130">
      <c r="A20" s="370">
        <v>1.8</v>
      </c>
      <c r="B20" s="386" t="s">
        <v>947</v>
      </c>
      <c r="C20" s="381" t="s">
        <v>948</v>
      </c>
      <c r="D20" s="379">
        <v>46</v>
      </c>
      <c r="E20" s="379">
        <v>32.200000000000003</v>
      </c>
      <c r="F20" s="372" t="s">
        <v>904</v>
      </c>
    </row>
    <row r="21" spans="1:6" ht="70">
      <c r="A21" s="370">
        <v>1.9</v>
      </c>
      <c r="B21" s="386" t="s">
        <v>949</v>
      </c>
      <c r="C21" s="380" t="s">
        <v>946</v>
      </c>
      <c r="D21" s="379">
        <v>21</v>
      </c>
      <c r="E21" s="379">
        <v>14.7</v>
      </c>
      <c r="F21" s="372" t="s">
        <v>904</v>
      </c>
    </row>
    <row r="22" spans="1:6" ht="120">
      <c r="A22" s="379">
        <v>1.1000000000000001</v>
      </c>
      <c r="B22" s="386" t="s">
        <v>950</v>
      </c>
      <c r="C22" s="363"/>
      <c r="D22" s="379">
        <v>3</v>
      </c>
      <c r="E22" s="379">
        <v>2.1</v>
      </c>
      <c r="F22" s="372" t="s">
        <v>904</v>
      </c>
    </row>
    <row r="23" spans="1:6" ht="120">
      <c r="A23" s="379">
        <v>1.1100000000000001</v>
      </c>
      <c r="B23" s="363" t="s">
        <v>758</v>
      </c>
      <c r="C23" s="363"/>
      <c r="D23" s="379">
        <v>7</v>
      </c>
      <c r="E23" s="379">
        <v>4.9000000000000004</v>
      </c>
      <c r="F23" s="372" t="s">
        <v>904</v>
      </c>
    </row>
    <row r="24" spans="1:6" ht="120">
      <c r="A24" s="379">
        <v>1.1200000000000001</v>
      </c>
      <c r="B24" s="363" t="s">
        <v>759</v>
      </c>
      <c r="C24" s="363"/>
      <c r="D24" s="379">
        <v>17</v>
      </c>
      <c r="E24" s="379">
        <v>11.9</v>
      </c>
      <c r="F24" s="372" t="s">
        <v>904</v>
      </c>
    </row>
    <row r="25" spans="1:6" ht="110">
      <c r="A25" s="379">
        <v>1.1299999999999999</v>
      </c>
      <c r="B25" s="360" t="s">
        <v>760</v>
      </c>
      <c r="C25" s="360"/>
      <c r="D25" s="379">
        <v>14</v>
      </c>
      <c r="E25" s="379">
        <v>9.8000000000000007</v>
      </c>
      <c r="F25" s="372" t="s">
        <v>905</v>
      </c>
    </row>
    <row r="26" spans="1:6" ht="70">
      <c r="A26" s="379">
        <v>1.1399999999999999</v>
      </c>
      <c r="B26" s="363" t="s">
        <v>761</v>
      </c>
      <c r="C26" s="363"/>
      <c r="D26" s="379">
        <v>13</v>
      </c>
      <c r="E26" s="379">
        <v>9.1</v>
      </c>
      <c r="F26" s="372" t="s">
        <v>904</v>
      </c>
    </row>
    <row r="27" spans="1:6" ht="120">
      <c r="A27" s="379">
        <v>1.1499999999999999</v>
      </c>
      <c r="B27" s="363" t="s">
        <v>762</v>
      </c>
      <c r="C27" s="363"/>
      <c r="D27" s="379">
        <v>1</v>
      </c>
      <c r="E27" s="379">
        <v>0.7</v>
      </c>
      <c r="F27" s="372" t="s">
        <v>905</v>
      </c>
    </row>
    <row r="28" spans="1:6" ht="112">
      <c r="A28" s="379">
        <v>1.1599999999999999</v>
      </c>
      <c r="B28" s="363" t="s">
        <v>763</v>
      </c>
      <c r="C28" s="363"/>
      <c r="D28" s="379">
        <v>12</v>
      </c>
      <c r="E28" s="379">
        <v>8.9</v>
      </c>
      <c r="F28" s="372" t="s">
        <v>905</v>
      </c>
    </row>
    <row r="29" spans="1:6" ht="102">
      <c r="A29" s="379">
        <v>1.17</v>
      </c>
      <c r="B29" s="363" t="s">
        <v>764</v>
      </c>
      <c r="C29" s="363"/>
      <c r="D29" s="379">
        <v>3</v>
      </c>
      <c r="E29" s="379">
        <v>2.1</v>
      </c>
      <c r="F29" s="372" t="s">
        <v>905</v>
      </c>
    </row>
    <row r="30" spans="1:6" ht="102">
      <c r="A30" s="379">
        <v>1.18</v>
      </c>
      <c r="B30" s="363" t="s">
        <v>765</v>
      </c>
      <c r="C30" s="363"/>
      <c r="D30" s="379">
        <v>1</v>
      </c>
      <c r="E30" s="379">
        <v>0.7</v>
      </c>
      <c r="F30" s="372" t="s">
        <v>905</v>
      </c>
    </row>
    <row r="31" spans="1:6" ht="40">
      <c r="A31" s="379">
        <v>1.19</v>
      </c>
      <c r="B31" s="363" t="s">
        <v>766</v>
      </c>
      <c r="C31" s="363"/>
      <c r="D31" s="372" t="s">
        <v>906</v>
      </c>
      <c r="E31" s="372"/>
      <c r="F31" s="371"/>
    </row>
    <row r="32" spans="1:6">
      <c r="A32" s="366" t="s">
        <v>887</v>
      </c>
      <c r="B32" s="360" t="s">
        <v>767</v>
      </c>
      <c r="C32" s="360"/>
      <c r="D32" s="376">
        <v>8</v>
      </c>
      <c r="E32" s="376">
        <v>5.6</v>
      </c>
      <c r="F32" s="366" t="s">
        <v>904</v>
      </c>
    </row>
    <row r="33" spans="1:6">
      <c r="A33" s="366" t="s">
        <v>888</v>
      </c>
      <c r="B33" s="360" t="s">
        <v>768</v>
      </c>
      <c r="C33" s="360"/>
      <c r="D33" s="376">
        <v>2</v>
      </c>
      <c r="E33" s="376">
        <v>1.4</v>
      </c>
      <c r="F33" s="366" t="s">
        <v>904</v>
      </c>
    </row>
    <row r="34" spans="1:6" ht="50">
      <c r="A34" s="370">
        <v>1.2</v>
      </c>
      <c r="B34" s="363" t="s">
        <v>769</v>
      </c>
      <c r="C34" s="363"/>
      <c r="D34" s="388">
        <v>320</v>
      </c>
      <c r="E34" s="388">
        <v>320</v>
      </c>
      <c r="F34" s="389" t="s">
        <v>907</v>
      </c>
    </row>
    <row r="35" spans="1:6" ht="40">
      <c r="A35" s="379">
        <v>1.21</v>
      </c>
      <c r="B35" s="363" t="s">
        <v>770</v>
      </c>
      <c r="C35" s="363"/>
      <c r="D35" s="379">
        <v>1</v>
      </c>
      <c r="E35" s="379">
        <v>0.7</v>
      </c>
      <c r="F35" s="372" t="s">
        <v>904</v>
      </c>
    </row>
    <row r="36" spans="1:6" ht="40">
      <c r="A36" s="379">
        <v>1.22</v>
      </c>
      <c r="B36" s="363" t="s">
        <v>771</v>
      </c>
      <c r="C36" s="363"/>
      <c r="D36" s="379">
        <v>11</v>
      </c>
      <c r="E36" s="379">
        <v>7.7</v>
      </c>
      <c r="F36" s="372" t="s">
        <v>904</v>
      </c>
    </row>
    <row r="37" spans="1:6" ht="60">
      <c r="A37" s="379">
        <v>1.23</v>
      </c>
      <c r="B37" s="363" t="s">
        <v>772</v>
      </c>
      <c r="C37" s="363"/>
      <c r="D37" s="372" t="s">
        <v>906</v>
      </c>
      <c r="E37" s="372"/>
      <c r="F37" s="363"/>
    </row>
    <row r="38" spans="1:6">
      <c r="A38" s="366" t="s">
        <v>887</v>
      </c>
      <c r="B38" s="360" t="s">
        <v>773</v>
      </c>
      <c r="C38" s="360"/>
      <c r="D38" s="366" t="s">
        <v>906</v>
      </c>
      <c r="E38" s="366"/>
      <c r="F38" s="366" t="s">
        <v>907</v>
      </c>
    </row>
    <row r="39" spans="1:6">
      <c r="A39" s="366" t="s">
        <v>888</v>
      </c>
      <c r="B39" s="360" t="s">
        <v>774</v>
      </c>
      <c r="C39" s="360"/>
      <c r="D39" s="376">
        <v>90</v>
      </c>
      <c r="E39" s="376">
        <v>63</v>
      </c>
      <c r="F39" s="366" t="s">
        <v>907</v>
      </c>
    </row>
    <row r="40" spans="1:6">
      <c r="A40" s="366" t="s">
        <v>889</v>
      </c>
      <c r="B40" s="360" t="s">
        <v>775</v>
      </c>
      <c r="C40" s="360"/>
      <c r="D40" s="376">
        <v>330</v>
      </c>
      <c r="E40" s="376">
        <v>231.7</v>
      </c>
      <c r="F40" s="366" t="s">
        <v>907</v>
      </c>
    </row>
    <row r="41" spans="1:6">
      <c r="A41" s="366" t="s">
        <v>890</v>
      </c>
      <c r="B41" s="360" t="s">
        <v>776</v>
      </c>
      <c r="C41" s="360"/>
      <c r="D41" s="376">
        <v>90</v>
      </c>
      <c r="E41" s="376">
        <v>63</v>
      </c>
      <c r="F41" s="366" t="s">
        <v>907</v>
      </c>
    </row>
    <row r="42" spans="1:6">
      <c r="A42" s="366" t="s">
        <v>891</v>
      </c>
      <c r="B42" s="360" t="s">
        <v>777</v>
      </c>
      <c r="C42" s="360"/>
      <c r="D42" s="376">
        <v>90</v>
      </c>
      <c r="E42" s="376">
        <v>63</v>
      </c>
      <c r="F42" s="366" t="s">
        <v>907</v>
      </c>
    </row>
    <row r="43" spans="1:6">
      <c r="A43" s="366" t="s">
        <v>892</v>
      </c>
      <c r="B43" s="360" t="s">
        <v>778</v>
      </c>
      <c r="C43" s="360"/>
      <c r="D43" s="376">
        <v>50</v>
      </c>
      <c r="E43" s="376">
        <v>35</v>
      </c>
      <c r="F43" s="366" t="s">
        <v>907</v>
      </c>
    </row>
    <row r="44" spans="1:6">
      <c r="A44" s="366" t="s">
        <v>893</v>
      </c>
      <c r="B44" s="360" t="s">
        <v>779</v>
      </c>
      <c r="C44" s="360"/>
      <c r="D44" s="366" t="s">
        <v>906</v>
      </c>
      <c r="E44" s="366"/>
      <c r="F44" s="366" t="s">
        <v>907</v>
      </c>
    </row>
    <row r="45" spans="1:6">
      <c r="A45" s="366" t="s">
        <v>894</v>
      </c>
      <c r="B45" s="360" t="s">
        <v>780</v>
      </c>
      <c r="C45" s="360"/>
      <c r="D45" s="366" t="s">
        <v>906</v>
      </c>
      <c r="E45" s="366"/>
      <c r="F45" s="366" t="s">
        <v>907</v>
      </c>
    </row>
    <row r="46" spans="1:6" ht="50">
      <c r="A46" s="379">
        <v>1.24</v>
      </c>
      <c r="B46" s="363" t="s">
        <v>781</v>
      </c>
      <c r="C46" s="363"/>
      <c r="D46" s="366" t="s">
        <v>906</v>
      </c>
      <c r="E46" s="366"/>
      <c r="F46" s="363"/>
    </row>
    <row r="47" spans="1:6">
      <c r="A47" s="366" t="s">
        <v>887</v>
      </c>
      <c r="B47" s="360" t="s">
        <v>782</v>
      </c>
      <c r="C47" s="360"/>
      <c r="D47" s="376">
        <v>110</v>
      </c>
      <c r="E47" s="376">
        <v>77</v>
      </c>
      <c r="F47" s="366" t="s">
        <v>907</v>
      </c>
    </row>
    <row r="48" spans="1:6">
      <c r="A48" s="366" t="s">
        <v>888</v>
      </c>
      <c r="B48" s="360" t="s">
        <v>783</v>
      </c>
      <c r="C48" s="360"/>
      <c r="D48" s="376">
        <v>200</v>
      </c>
      <c r="E48" s="376">
        <v>140</v>
      </c>
      <c r="F48" s="366" t="s">
        <v>907</v>
      </c>
    </row>
    <row r="49" spans="1:6">
      <c r="A49" s="366" t="s">
        <v>889</v>
      </c>
      <c r="B49" s="360" t="s">
        <v>784</v>
      </c>
      <c r="C49" s="360"/>
      <c r="D49" s="376">
        <v>110</v>
      </c>
      <c r="E49" s="376">
        <v>77</v>
      </c>
      <c r="F49" s="366" t="s">
        <v>907</v>
      </c>
    </row>
    <row r="50" spans="1:6">
      <c r="A50" s="366" t="s">
        <v>890</v>
      </c>
      <c r="B50" s="360" t="s">
        <v>785</v>
      </c>
      <c r="C50" s="360"/>
      <c r="D50" s="376">
        <v>110</v>
      </c>
      <c r="E50" s="376">
        <v>77</v>
      </c>
      <c r="F50" s="366" t="s">
        <v>907</v>
      </c>
    </row>
    <row r="51" spans="1:6">
      <c r="A51" s="366" t="s">
        <v>895</v>
      </c>
      <c r="B51" s="360" t="s">
        <v>786</v>
      </c>
      <c r="C51" s="360"/>
      <c r="D51" s="366" t="s">
        <v>906</v>
      </c>
      <c r="E51" s="366"/>
      <c r="F51" s="366" t="s">
        <v>907</v>
      </c>
    </row>
    <row r="52" spans="1:6" ht="50">
      <c r="A52" s="379">
        <v>1.25</v>
      </c>
      <c r="B52" s="363" t="s">
        <v>787</v>
      </c>
      <c r="C52" s="363"/>
      <c r="D52" s="366" t="s">
        <v>906</v>
      </c>
      <c r="E52" s="366"/>
      <c r="F52" s="363"/>
    </row>
    <row r="53" spans="1:6">
      <c r="A53" s="366" t="s">
        <v>887</v>
      </c>
      <c r="B53" s="360" t="s">
        <v>782</v>
      </c>
      <c r="C53" s="360"/>
      <c r="D53" s="376">
        <v>30</v>
      </c>
      <c r="E53" s="376">
        <v>21</v>
      </c>
      <c r="F53" s="366" t="s">
        <v>907</v>
      </c>
    </row>
    <row r="54" spans="1:6">
      <c r="A54" s="366" t="s">
        <v>888</v>
      </c>
      <c r="B54" s="360" t="s">
        <v>783</v>
      </c>
      <c r="C54" s="360"/>
      <c r="D54" s="366" t="s">
        <v>906</v>
      </c>
      <c r="E54" s="366"/>
      <c r="F54" s="366" t="s">
        <v>907</v>
      </c>
    </row>
    <row r="55" spans="1:6">
      <c r="A55" s="366" t="s">
        <v>889</v>
      </c>
      <c r="B55" s="360" t="s">
        <v>784</v>
      </c>
      <c r="C55" s="360"/>
      <c r="D55" s="366" t="s">
        <v>906</v>
      </c>
      <c r="E55" s="366"/>
      <c r="F55" s="366" t="s">
        <v>907</v>
      </c>
    </row>
    <row r="56" spans="1:6">
      <c r="A56" s="366" t="s">
        <v>890</v>
      </c>
      <c r="B56" s="360" t="s">
        <v>785</v>
      </c>
      <c r="C56" s="360"/>
      <c r="D56" s="366" t="s">
        <v>906</v>
      </c>
      <c r="E56" s="366"/>
      <c r="F56" s="366" t="s">
        <v>907</v>
      </c>
    </row>
    <row r="57" spans="1:6" ht="30">
      <c r="A57" s="376">
        <v>1.26</v>
      </c>
      <c r="B57" s="363" t="s">
        <v>788</v>
      </c>
      <c r="C57" s="363"/>
      <c r="D57" s="366" t="s">
        <v>906</v>
      </c>
      <c r="E57" s="366"/>
      <c r="F57" s="371"/>
    </row>
    <row r="58" spans="1:6">
      <c r="A58" s="366" t="s">
        <v>887</v>
      </c>
      <c r="B58" s="360" t="s">
        <v>782</v>
      </c>
      <c r="C58" s="360"/>
      <c r="D58" s="376">
        <v>265</v>
      </c>
      <c r="E58" s="376">
        <v>185.5</v>
      </c>
      <c r="F58" s="366" t="s">
        <v>907</v>
      </c>
    </row>
    <row r="59" spans="1:6">
      <c r="A59" s="366" t="s">
        <v>888</v>
      </c>
      <c r="B59" s="360" t="s">
        <v>783</v>
      </c>
      <c r="C59" s="360"/>
      <c r="D59" s="376">
        <v>95</v>
      </c>
      <c r="E59" s="376">
        <v>66.5</v>
      </c>
      <c r="F59" s="366" t="s">
        <v>907</v>
      </c>
    </row>
    <row r="60" spans="1:6">
      <c r="A60" s="366" t="s">
        <v>896</v>
      </c>
      <c r="B60" s="361" t="s">
        <v>790</v>
      </c>
      <c r="C60" s="361"/>
      <c r="D60" s="374"/>
      <c r="E60" s="374"/>
      <c r="F60" s="362"/>
    </row>
    <row r="61" spans="1:6" ht="80">
      <c r="A61" s="367">
        <v>1</v>
      </c>
      <c r="B61" s="360" t="s">
        <v>791</v>
      </c>
      <c r="C61" s="360"/>
      <c r="D61" s="375"/>
      <c r="E61" s="375"/>
      <c r="F61" s="363"/>
    </row>
    <row r="62" spans="1:6">
      <c r="A62" s="366" t="s">
        <v>887</v>
      </c>
      <c r="B62" s="360" t="s">
        <v>792</v>
      </c>
      <c r="C62" s="360"/>
      <c r="D62" s="366" t="s">
        <v>906</v>
      </c>
      <c r="E62" s="366"/>
      <c r="F62" s="366" t="s">
        <v>907</v>
      </c>
    </row>
    <row r="63" spans="1:6">
      <c r="A63" s="366" t="s">
        <v>888</v>
      </c>
      <c r="B63" s="360" t="s">
        <v>793</v>
      </c>
      <c r="C63" s="360"/>
      <c r="D63" s="366" t="s">
        <v>906</v>
      </c>
      <c r="E63" s="366"/>
      <c r="F63" s="366" t="s">
        <v>907</v>
      </c>
    </row>
    <row r="64" spans="1:6">
      <c r="A64" s="366" t="s">
        <v>889</v>
      </c>
      <c r="B64" s="360" t="s">
        <v>794</v>
      </c>
      <c r="C64" s="360"/>
      <c r="D64" s="376">
        <v>50</v>
      </c>
      <c r="E64" s="376">
        <v>35</v>
      </c>
      <c r="F64" s="366" t="s">
        <v>907</v>
      </c>
    </row>
    <row r="65" spans="1:6">
      <c r="A65" s="366" t="s">
        <v>890</v>
      </c>
      <c r="B65" s="360" t="s">
        <v>795</v>
      </c>
      <c r="C65" s="360"/>
      <c r="D65" s="366" t="s">
        <v>906</v>
      </c>
      <c r="E65" s="366"/>
      <c r="F65" s="366" t="s">
        <v>907</v>
      </c>
    </row>
    <row r="66" spans="1:6">
      <c r="A66" s="366" t="s">
        <v>895</v>
      </c>
      <c r="B66" s="360" t="s">
        <v>796</v>
      </c>
      <c r="C66" s="360"/>
      <c r="D66" s="376">
        <v>30</v>
      </c>
      <c r="E66" s="376">
        <v>21</v>
      </c>
      <c r="F66" s="366" t="s">
        <v>907</v>
      </c>
    </row>
    <row r="67" spans="1:6">
      <c r="A67" s="366" t="s">
        <v>897</v>
      </c>
      <c r="B67" s="360" t="s">
        <v>797</v>
      </c>
      <c r="C67" s="360"/>
      <c r="D67" s="366" t="s">
        <v>906</v>
      </c>
      <c r="E67" s="366"/>
      <c r="F67" s="366" t="s">
        <v>907</v>
      </c>
    </row>
    <row r="68" spans="1:6">
      <c r="A68" s="366" t="s">
        <v>891</v>
      </c>
      <c r="B68" s="360" t="s">
        <v>798</v>
      </c>
      <c r="C68" s="360"/>
      <c r="D68" s="376">
        <v>160</v>
      </c>
      <c r="E68" s="376">
        <v>120</v>
      </c>
      <c r="F68" s="366" t="s">
        <v>907</v>
      </c>
    </row>
    <row r="69" spans="1:6" ht="50">
      <c r="A69" s="367">
        <v>2</v>
      </c>
      <c r="B69" s="360" t="s">
        <v>799</v>
      </c>
      <c r="C69" s="360"/>
      <c r="D69" s="375"/>
      <c r="E69" s="375"/>
      <c r="F69" s="363"/>
    </row>
    <row r="70" spans="1:6">
      <c r="A70" s="366" t="s">
        <v>887</v>
      </c>
      <c r="B70" s="360" t="s">
        <v>792</v>
      </c>
      <c r="C70" s="360"/>
      <c r="D70" s="366" t="s">
        <v>906</v>
      </c>
      <c r="E70" s="366"/>
      <c r="F70" s="366" t="s">
        <v>908</v>
      </c>
    </row>
    <row r="71" spans="1:6">
      <c r="A71" s="366" t="s">
        <v>888</v>
      </c>
      <c r="B71" s="360" t="s">
        <v>793</v>
      </c>
      <c r="C71" s="360"/>
      <c r="D71" s="366" t="s">
        <v>906</v>
      </c>
      <c r="E71" s="366"/>
      <c r="F71" s="366" t="s">
        <v>908</v>
      </c>
    </row>
    <row r="72" spans="1:6">
      <c r="A72" s="366" t="s">
        <v>889</v>
      </c>
      <c r="B72" s="360" t="s">
        <v>794</v>
      </c>
      <c r="C72" s="360"/>
      <c r="D72" s="376">
        <v>4</v>
      </c>
      <c r="E72" s="376">
        <v>2.8</v>
      </c>
      <c r="F72" s="366" t="s">
        <v>908</v>
      </c>
    </row>
    <row r="73" spans="1:6">
      <c r="A73" s="366" t="s">
        <v>890</v>
      </c>
      <c r="B73" s="360" t="s">
        <v>795</v>
      </c>
      <c r="C73" s="360"/>
      <c r="D73" s="366" t="s">
        <v>906</v>
      </c>
      <c r="E73" s="366"/>
      <c r="F73" s="366" t="s">
        <v>908</v>
      </c>
    </row>
    <row r="74" spans="1:6" ht="60">
      <c r="A74" s="367">
        <v>3</v>
      </c>
      <c r="B74" s="363" t="s">
        <v>800</v>
      </c>
      <c r="C74" s="363"/>
      <c r="D74" s="375"/>
      <c r="E74" s="375"/>
      <c r="F74" s="363"/>
    </row>
    <row r="75" spans="1:6">
      <c r="A75" s="366" t="s">
        <v>887</v>
      </c>
      <c r="B75" s="360" t="s">
        <v>796</v>
      </c>
      <c r="C75" s="360"/>
      <c r="D75" s="376">
        <v>2</v>
      </c>
      <c r="E75" s="376">
        <v>1.4</v>
      </c>
      <c r="F75" s="366" t="s">
        <v>908</v>
      </c>
    </row>
    <row r="76" spans="1:6">
      <c r="A76" s="366" t="s">
        <v>888</v>
      </c>
      <c r="B76" s="360" t="s">
        <v>797</v>
      </c>
      <c r="C76" s="360"/>
      <c r="D76" s="366" t="s">
        <v>906</v>
      </c>
      <c r="E76" s="366"/>
      <c r="F76" s="366" t="s">
        <v>908</v>
      </c>
    </row>
    <row r="77" spans="1:6">
      <c r="A77" s="366" t="s">
        <v>889</v>
      </c>
      <c r="B77" s="360" t="s">
        <v>798</v>
      </c>
      <c r="C77" s="360"/>
      <c r="D77" s="376">
        <v>20</v>
      </c>
      <c r="E77" s="376">
        <v>14</v>
      </c>
      <c r="F77" s="366" t="s">
        <v>908</v>
      </c>
    </row>
    <row r="78" spans="1:6" ht="60">
      <c r="A78" s="368">
        <v>4</v>
      </c>
      <c r="B78" s="359" t="s">
        <v>801</v>
      </c>
      <c r="C78" s="359"/>
      <c r="D78" s="377"/>
      <c r="E78" s="377"/>
      <c r="F78" s="359"/>
    </row>
    <row r="79" spans="1:6" ht="20">
      <c r="A79" s="364" t="s">
        <v>887</v>
      </c>
      <c r="B79" s="358" t="s">
        <v>802</v>
      </c>
      <c r="C79" s="358"/>
      <c r="D79" s="365">
        <v>20</v>
      </c>
      <c r="E79" s="365"/>
      <c r="F79" s="364" t="s">
        <v>907</v>
      </c>
    </row>
    <row r="80" spans="1:6" ht="20">
      <c r="A80" s="364" t="s">
        <v>888</v>
      </c>
      <c r="B80" s="358" t="s">
        <v>803</v>
      </c>
      <c r="C80" s="358"/>
      <c r="D80" s="365">
        <v>20</v>
      </c>
      <c r="E80" s="365"/>
      <c r="F80" s="364" t="s">
        <v>907</v>
      </c>
    </row>
    <row r="81" spans="1:6" ht="20">
      <c r="A81" s="364" t="s">
        <v>889</v>
      </c>
      <c r="B81" s="358" t="s">
        <v>804</v>
      </c>
      <c r="C81" s="358"/>
      <c r="D81" s="365">
        <v>60</v>
      </c>
      <c r="E81" s="365"/>
      <c r="F81" s="364" t="s">
        <v>907</v>
      </c>
    </row>
    <row r="82" spans="1:6">
      <c r="A82" s="369"/>
      <c r="B82" s="358" t="s">
        <v>805</v>
      </c>
      <c r="C82" s="358"/>
      <c r="D82" s="378"/>
      <c r="E82" s="378"/>
      <c r="F82" s="369"/>
    </row>
    <row r="83" spans="1:6" ht="70">
      <c r="A83" s="368">
        <v>5</v>
      </c>
      <c r="B83" s="358" t="s">
        <v>806</v>
      </c>
      <c r="C83" s="358"/>
      <c r="D83" s="377"/>
      <c r="E83" s="377"/>
      <c r="F83" s="359"/>
    </row>
    <row r="84" spans="1:6" ht="20">
      <c r="A84" s="364" t="s">
        <v>887</v>
      </c>
      <c r="B84" s="358" t="s">
        <v>807</v>
      </c>
      <c r="C84" s="358"/>
      <c r="D84" s="364" t="s">
        <v>906</v>
      </c>
      <c r="E84" s="364"/>
      <c r="F84" s="364" t="s">
        <v>907</v>
      </c>
    </row>
    <row r="85" spans="1:6">
      <c r="A85" s="364" t="s">
        <v>888</v>
      </c>
      <c r="B85" s="358" t="s">
        <v>808</v>
      </c>
      <c r="C85" s="358"/>
      <c r="D85" s="365">
        <v>40</v>
      </c>
      <c r="E85" s="365"/>
      <c r="F85" s="364" t="s">
        <v>907</v>
      </c>
    </row>
    <row r="86" spans="1:6">
      <c r="A86" s="364" t="s">
        <v>889</v>
      </c>
      <c r="B86" s="358" t="s">
        <v>809</v>
      </c>
      <c r="C86" s="358"/>
      <c r="D86" s="365">
        <v>10</v>
      </c>
      <c r="E86" s="365"/>
      <c r="F86" s="364" t="s">
        <v>907</v>
      </c>
    </row>
    <row r="87" spans="1:6">
      <c r="A87" s="364" t="s">
        <v>890</v>
      </c>
      <c r="B87" s="358" t="s">
        <v>810</v>
      </c>
      <c r="C87" s="358"/>
      <c r="D87" s="365">
        <v>20</v>
      </c>
      <c r="E87" s="365"/>
      <c r="F87" s="364" t="s">
        <v>907</v>
      </c>
    </row>
    <row r="88" spans="1:6">
      <c r="A88" s="364" t="s">
        <v>895</v>
      </c>
      <c r="B88" s="358" t="s">
        <v>811</v>
      </c>
      <c r="C88" s="358"/>
      <c r="D88" s="365">
        <v>10</v>
      </c>
      <c r="E88" s="365"/>
      <c r="F88" s="364" t="s">
        <v>907</v>
      </c>
    </row>
    <row r="89" spans="1:6" ht="20">
      <c r="A89" s="364" t="s">
        <v>897</v>
      </c>
      <c r="B89" s="359" t="s">
        <v>812</v>
      </c>
      <c r="C89" s="359"/>
      <c r="D89" s="364" t="s">
        <v>906</v>
      </c>
      <c r="E89" s="364"/>
      <c r="F89" s="364" t="s">
        <v>908</v>
      </c>
    </row>
    <row r="90" spans="1:6" ht="20">
      <c r="A90" s="364" t="s">
        <v>891</v>
      </c>
      <c r="B90" s="359" t="s">
        <v>813</v>
      </c>
      <c r="C90" s="359"/>
      <c r="D90" s="365">
        <v>12</v>
      </c>
      <c r="E90" s="365"/>
      <c r="F90" s="364" t="s">
        <v>908</v>
      </c>
    </row>
    <row r="91" spans="1:6" ht="20">
      <c r="A91" s="364" t="s">
        <v>892</v>
      </c>
      <c r="B91" s="359" t="s">
        <v>814</v>
      </c>
      <c r="C91" s="359"/>
      <c r="D91" s="365">
        <v>13</v>
      </c>
      <c r="E91" s="365"/>
      <c r="F91" s="364" t="s">
        <v>908</v>
      </c>
    </row>
    <row r="92" spans="1:6">
      <c r="A92" s="366" t="s">
        <v>898</v>
      </c>
      <c r="B92" s="361" t="s">
        <v>817</v>
      </c>
      <c r="C92" s="361"/>
      <c r="D92" s="374"/>
      <c r="E92" s="374"/>
      <c r="F92" s="362"/>
    </row>
    <row r="93" spans="1:6" ht="100">
      <c r="A93" s="367">
        <v>1</v>
      </c>
      <c r="B93" s="363" t="s">
        <v>818</v>
      </c>
      <c r="C93" s="363"/>
      <c r="D93" s="375"/>
      <c r="E93" s="375"/>
      <c r="F93" s="363"/>
    </row>
    <row r="94" spans="1:6" ht="70">
      <c r="A94" s="372" t="s">
        <v>887</v>
      </c>
      <c r="B94" s="363" t="s">
        <v>819</v>
      </c>
      <c r="C94" s="363"/>
      <c r="D94" s="379">
        <v>1</v>
      </c>
      <c r="E94" s="379">
        <v>0.7</v>
      </c>
      <c r="F94" s="372" t="s">
        <v>904</v>
      </c>
    </row>
    <row r="95" spans="1:6" ht="70">
      <c r="A95" s="372" t="s">
        <v>888</v>
      </c>
      <c r="B95" s="363" t="s">
        <v>820</v>
      </c>
      <c r="C95" s="363"/>
      <c r="D95" s="379">
        <v>1</v>
      </c>
      <c r="E95" s="379">
        <v>0.7</v>
      </c>
      <c r="F95" s="372" t="s">
        <v>904</v>
      </c>
    </row>
    <row r="96" spans="1:6" ht="70">
      <c r="A96" s="372" t="s">
        <v>889</v>
      </c>
      <c r="B96" s="363" t="s">
        <v>821</v>
      </c>
      <c r="C96" s="363"/>
      <c r="D96" s="379">
        <v>1</v>
      </c>
      <c r="E96" s="379">
        <v>0.7</v>
      </c>
      <c r="F96" s="372" t="s">
        <v>904</v>
      </c>
    </row>
    <row r="97" spans="1:6" ht="140">
      <c r="A97" s="370">
        <v>1.1000000000000001</v>
      </c>
      <c r="B97" s="363" t="s">
        <v>822</v>
      </c>
      <c r="C97" s="363"/>
      <c r="D97" s="379">
        <v>1</v>
      </c>
      <c r="E97" s="379">
        <v>0.7</v>
      </c>
      <c r="F97" s="372" t="s">
        <v>904</v>
      </c>
    </row>
    <row r="98" spans="1:6" ht="132">
      <c r="A98" s="370">
        <v>1.2</v>
      </c>
      <c r="B98" s="363" t="s">
        <v>823</v>
      </c>
      <c r="C98" s="363"/>
      <c r="D98" s="372" t="s">
        <v>906</v>
      </c>
      <c r="E98" s="372"/>
      <c r="F98" s="363"/>
    </row>
    <row r="99" spans="1:6" ht="70">
      <c r="A99" s="372" t="s">
        <v>887</v>
      </c>
      <c r="B99" s="363" t="s">
        <v>824</v>
      </c>
      <c r="C99" s="363"/>
      <c r="D99" s="379">
        <v>1</v>
      </c>
      <c r="E99" s="379">
        <v>0.7</v>
      </c>
      <c r="F99" s="372" t="s">
        <v>904</v>
      </c>
    </row>
    <row r="100" spans="1:6" ht="70">
      <c r="A100" s="372" t="s">
        <v>888</v>
      </c>
      <c r="B100" s="363" t="s">
        <v>825</v>
      </c>
      <c r="C100" s="363"/>
      <c r="D100" s="379">
        <v>1</v>
      </c>
      <c r="E100" s="379">
        <v>0.7</v>
      </c>
      <c r="F100" s="372" t="s">
        <v>904</v>
      </c>
    </row>
    <row r="101" spans="1:6">
      <c r="A101" s="362"/>
      <c r="B101" s="360" t="s">
        <v>826</v>
      </c>
      <c r="C101" s="360"/>
      <c r="D101" s="366" t="s">
        <v>906</v>
      </c>
      <c r="E101" s="366"/>
      <c r="F101" s="362"/>
    </row>
    <row r="102" spans="1:6" ht="80">
      <c r="A102" s="367">
        <v>2</v>
      </c>
      <c r="B102" s="360" t="s">
        <v>827</v>
      </c>
      <c r="C102" s="360"/>
      <c r="D102" s="372" t="s">
        <v>906</v>
      </c>
      <c r="E102" s="372"/>
      <c r="F102" s="363"/>
    </row>
    <row r="103" spans="1:6" ht="30">
      <c r="A103" s="371"/>
      <c r="B103" s="363" t="s">
        <v>828</v>
      </c>
      <c r="C103" s="363"/>
      <c r="D103" s="366" t="s">
        <v>906</v>
      </c>
      <c r="E103" s="366"/>
      <c r="F103" s="371"/>
    </row>
    <row r="104" spans="1:6" ht="50">
      <c r="A104" s="363"/>
      <c r="B104" s="360" t="s">
        <v>829</v>
      </c>
      <c r="C104" s="360"/>
      <c r="D104" s="372" t="s">
        <v>906</v>
      </c>
      <c r="E104" s="372"/>
      <c r="F104" s="363"/>
    </row>
    <row r="105" spans="1:6" ht="20">
      <c r="A105" s="371"/>
      <c r="B105" s="363" t="s">
        <v>830</v>
      </c>
      <c r="C105" s="363"/>
      <c r="D105" s="366" t="s">
        <v>906</v>
      </c>
      <c r="E105" s="366"/>
      <c r="F105" s="371"/>
    </row>
    <row r="106" spans="1:6" ht="30">
      <c r="A106" s="371"/>
      <c r="B106" s="363" t="s">
        <v>831</v>
      </c>
      <c r="C106" s="363"/>
      <c r="D106" s="366" t="s">
        <v>906</v>
      </c>
      <c r="E106" s="366"/>
      <c r="F106" s="371"/>
    </row>
    <row r="107" spans="1:6">
      <c r="A107" s="362"/>
      <c r="B107" s="360" t="s">
        <v>832</v>
      </c>
      <c r="C107" s="360"/>
      <c r="D107" s="366" t="s">
        <v>906</v>
      </c>
      <c r="E107" s="366"/>
      <c r="F107" s="362"/>
    </row>
    <row r="108" spans="1:6" ht="30">
      <c r="A108" s="371"/>
      <c r="B108" s="363" t="s">
        <v>833</v>
      </c>
      <c r="C108" s="363"/>
      <c r="D108" s="366" t="s">
        <v>906</v>
      </c>
      <c r="E108" s="366"/>
      <c r="F108" s="371"/>
    </row>
    <row r="109" spans="1:6" ht="20">
      <c r="A109" s="371"/>
      <c r="B109" s="363" t="s">
        <v>834</v>
      </c>
      <c r="C109" s="363"/>
      <c r="D109" s="366" t="s">
        <v>906</v>
      </c>
      <c r="E109" s="366"/>
      <c r="F109" s="371"/>
    </row>
    <row r="110" spans="1:6">
      <c r="A110" s="362"/>
      <c r="B110" s="360" t="s">
        <v>835</v>
      </c>
      <c r="C110" s="360"/>
      <c r="D110" s="366" t="s">
        <v>906</v>
      </c>
      <c r="E110" s="366"/>
      <c r="F110" s="362"/>
    </row>
    <row r="111" spans="1:6" ht="30">
      <c r="A111" s="371"/>
      <c r="B111" s="363" t="s">
        <v>836</v>
      </c>
      <c r="C111" s="363"/>
      <c r="D111" s="366" t="s">
        <v>906</v>
      </c>
      <c r="E111" s="366"/>
      <c r="F111" s="371"/>
    </row>
    <row r="112" spans="1:6">
      <c r="A112" s="362"/>
      <c r="B112" s="360" t="s">
        <v>837</v>
      </c>
      <c r="C112" s="360"/>
      <c r="D112" s="366" t="s">
        <v>906</v>
      </c>
      <c r="E112" s="366"/>
      <c r="F112" s="362"/>
    </row>
    <row r="113" spans="1:6">
      <c r="A113" s="366" t="s">
        <v>887</v>
      </c>
      <c r="B113" s="360" t="s">
        <v>838</v>
      </c>
      <c r="C113" s="360"/>
      <c r="D113" s="366" t="s">
        <v>906</v>
      </c>
      <c r="E113" s="366"/>
      <c r="F113" s="362"/>
    </row>
    <row r="114" spans="1:6">
      <c r="A114" s="366" t="s">
        <v>888</v>
      </c>
      <c r="B114" s="360" t="s">
        <v>839</v>
      </c>
      <c r="C114" s="360"/>
      <c r="D114" s="366" t="s">
        <v>906</v>
      </c>
      <c r="E114" s="366"/>
      <c r="F114" s="362"/>
    </row>
    <row r="115" spans="1:6" ht="70">
      <c r="A115" s="372" t="s">
        <v>889</v>
      </c>
      <c r="B115" s="363" t="s">
        <v>840</v>
      </c>
      <c r="C115" s="363"/>
      <c r="D115" s="372" t="s">
        <v>906</v>
      </c>
      <c r="E115" s="372"/>
      <c r="F115" s="363"/>
    </row>
    <row r="116" spans="1:6">
      <c r="A116" s="362"/>
      <c r="B116" s="360" t="s">
        <v>841</v>
      </c>
      <c r="C116" s="360"/>
      <c r="D116" s="366" t="s">
        <v>906</v>
      </c>
      <c r="E116" s="366"/>
      <c r="F116" s="362"/>
    </row>
    <row r="117" spans="1:6" ht="40">
      <c r="A117" s="371"/>
      <c r="B117" s="363" t="s">
        <v>842</v>
      </c>
      <c r="C117" s="363"/>
      <c r="D117" s="372" t="s">
        <v>906</v>
      </c>
      <c r="E117" s="372"/>
      <c r="F117" s="371"/>
    </row>
    <row r="118" spans="1:6">
      <c r="A118" s="362"/>
      <c r="B118" s="360" t="s">
        <v>843</v>
      </c>
      <c r="C118" s="360"/>
      <c r="D118" s="366" t="s">
        <v>906</v>
      </c>
      <c r="E118" s="366"/>
      <c r="F118" s="362"/>
    </row>
    <row r="119" spans="1:6">
      <c r="A119" s="362"/>
      <c r="B119" s="360" t="s">
        <v>844</v>
      </c>
      <c r="C119" s="360"/>
      <c r="D119" s="366" t="s">
        <v>906</v>
      </c>
      <c r="E119" s="366"/>
      <c r="F119" s="362"/>
    </row>
    <row r="120" spans="1:6">
      <c r="A120" s="362"/>
      <c r="B120" s="360" t="s">
        <v>845</v>
      </c>
      <c r="C120" s="360"/>
      <c r="D120" s="366" t="s">
        <v>906</v>
      </c>
      <c r="E120" s="366"/>
      <c r="F120" s="362"/>
    </row>
    <row r="121" spans="1:6">
      <c r="A121" s="362"/>
      <c r="B121" s="360" t="s">
        <v>846</v>
      </c>
      <c r="C121" s="360"/>
      <c r="D121" s="366" t="s">
        <v>906</v>
      </c>
      <c r="E121" s="366"/>
      <c r="F121" s="362"/>
    </row>
    <row r="122" spans="1:6" ht="40">
      <c r="A122" s="371"/>
      <c r="B122" s="363" t="s">
        <v>847</v>
      </c>
      <c r="C122" s="363"/>
      <c r="D122" s="379">
        <v>1</v>
      </c>
      <c r="E122" s="379">
        <v>0.7</v>
      </c>
      <c r="F122" s="372" t="s">
        <v>904</v>
      </c>
    </row>
    <row r="123" spans="1:6">
      <c r="A123" s="362"/>
      <c r="B123" s="360" t="s">
        <v>848</v>
      </c>
      <c r="C123" s="360"/>
      <c r="D123" s="366" t="s">
        <v>906</v>
      </c>
      <c r="E123" s="366"/>
      <c r="F123" s="362"/>
    </row>
    <row r="124" spans="1:6" ht="90">
      <c r="A124" s="367">
        <v>3</v>
      </c>
      <c r="B124" s="363" t="s">
        <v>849</v>
      </c>
      <c r="C124" s="363"/>
      <c r="D124" s="379">
        <v>1</v>
      </c>
      <c r="E124" s="379">
        <v>0.7</v>
      </c>
      <c r="F124" s="372" t="s">
        <v>904</v>
      </c>
    </row>
    <row r="125" spans="1:6" ht="50">
      <c r="A125" s="367">
        <v>4</v>
      </c>
      <c r="B125" s="360" t="s">
        <v>850</v>
      </c>
      <c r="C125" s="360"/>
      <c r="D125" s="372" t="s">
        <v>906</v>
      </c>
      <c r="E125" s="372"/>
      <c r="F125" s="363"/>
    </row>
    <row r="126" spans="1:6">
      <c r="A126" s="366" t="s">
        <v>887</v>
      </c>
      <c r="B126" s="360" t="s">
        <v>851</v>
      </c>
      <c r="C126" s="360"/>
      <c r="D126" s="376">
        <v>50</v>
      </c>
      <c r="E126" s="376">
        <v>35</v>
      </c>
      <c r="F126" s="366" t="s">
        <v>907</v>
      </c>
    </row>
    <row r="127" spans="1:6">
      <c r="A127" s="366" t="s">
        <v>888</v>
      </c>
      <c r="B127" s="360" t="s">
        <v>852</v>
      </c>
      <c r="C127" s="360"/>
      <c r="D127" s="376">
        <v>20</v>
      </c>
      <c r="E127" s="376">
        <v>14</v>
      </c>
      <c r="F127" s="366" t="s">
        <v>907</v>
      </c>
    </row>
    <row r="128" spans="1:6">
      <c r="A128" s="366" t="s">
        <v>889</v>
      </c>
      <c r="B128" s="360" t="s">
        <v>853</v>
      </c>
      <c r="C128" s="360"/>
      <c r="D128" s="376">
        <v>120</v>
      </c>
      <c r="E128" s="376">
        <v>84</v>
      </c>
      <c r="F128" s="366" t="s">
        <v>907</v>
      </c>
    </row>
    <row r="129" spans="1:6">
      <c r="A129" s="366" t="s">
        <v>890</v>
      </c>
      <c r="B129" s="360" t="s">
        <v>854</v>
      </c>
      <c r="C129" s="360"/>
      <c r="D129" s="366" t="s">
        <v>906</v>
      </c>
      <c r="E129" s="366"/>
      <c r="F129" s="366" t="s">
        <v>907</v>
      </c>
    </row>
    <row r="130" spans="1:6">
      <c r="A130" s="366" t="s">
        <v>895</v>
      </c>
      <c r="B130" s="360" t="s">
        <v>855</v>
      </c>
      <c r="C130" s="360"/>
      <c r="D130" s="376">
        <v>100</v>
      </c>
      <c r="E130" s="376">
        <v>70</v>
      </c>
      <c r="F130" s="366" t="s">
        <v>907</v>
      </c>
    </row>
    <row r="131" spans="1:6" ht="40">
      <c r="A131" s="367">
        <v>4</v>
      </c>
      <c r="B131" s="363" t="s">
        <v>856</v>
      </c>
      <c r="C131" s="363"/>
      <c r="D131" s="372" t="s">
        <v>906</v>
      </c>
      <c r="E131" s="372"/>
      <c r="F131" s="372" t="s">
        <v>904</v>
      </c>
    </row>
    <row r="132" spans="1:6" ht="20">
      <c r="A132" s="373">
        <v>5</v>
      </c>
      <c r="B132" s="363" t="s">
        <v>857</v>
      </c>
      <c r="C132" s="363"/>
      <c r="D132" s="376">
        <v>1</v>
      </c>
      <c r="E132" s="376">
        <v>0.7</v>
      </c>
      <c r="F132" s="366" t="s">
        <v>904</v>
      </c>
    </row>
    <row r="133" spans="1:6">
      <c r="A133" s="362"/>
      <c r="B133" s="361" t="s">
        <v>858</v>
      </c>
      <c r="C133" s="361"/>
      <c r="D133" s="374"/>
      <c r="E133" s="374"/>
      <c r="F133" s="362"/>
    </row>
    <row r="134" spans="1:6">
      <c r="A134" s="362"/>
      <c r="B134" s="362"/>
      <c r="C134" s="362"/>
      <c r="D134" s="374"/>
      <c r="E134" s="374"/>
      <c r="F134" s="362"/>
    </row>
    <row r="135" spans="1:6">
      <c r="A135" s="366" t="s">
        <v>899</v>
      </c>
      <c r="B135" s="361" t="s">
        <v>859</v>
      </c>
      <c r="C135" s="361"/>
      <c r="D135" s="374"/>
      <c r="E135" s="374"/>
      <c r="F135" s="362"/>
    </row>
    <row r="136" spans="1:6">
      <c r="A136" s="366" t="s">
        <v>900</v>
      </c>
      <c r="B136" s="361" t="s">
        <v>860</v>
      </c>
      <c r="C136" s="361"/>
      <c r="D136" s="374"/>
      <c r="E136" s="374"/>
      <c r="F136" s="362"/>
    </row>
    <row r="137" spans="1:6" ht="130">
      <c r="A137" s="367">
        <v>1</v>
      </c>
      <c r="B137" s="363" t="s">
        <v>861</v>
      </c>
      <c r="C137" s="363"/>
      <c r="D137" s="375"/>
      <c r="E137" s="375"/>
      <c r="F137" s="363"/>
    </row>
    <row r="138" spans="1:6" ht="60">
      <c r="A138" s="363"/>
      <c r="B138" s="363" t="s">
        <v>862</v>
      </c>
      <c r="C138" s="363"/>
      <c r="D138" s="375"/>
      <c r="E138" s="375"/>
      <c r="F138" s="363"/>
    </row>
    <row r="139" spans="1:6">
      <c r="A139" s="366" t="s">
        <v>887</v>
      </c>
      <c r="B139" s="360" t="s">
        <v>863</v>
      </c>
      <c r="C139" s="360"/>
      <c r="D139" s="376">
        <v>1</v>
      </c>
      <c r="E139" s="376">
        <v>0.7</v>
      </c>
      <c r="F139" s="366" t="s">
        <v>904</v>
      </c>
    </row>
    <row r="140" spans="1:6" ht="50">
      <c r="A140" s="367">
        <v>2</v>
      </c>
      <c r="B140" s="363" t="s">
        <v>864</v>
      </c>
      <c r="C140" s="363"/>
      <c r="D140" s="379">
        <v>42</v>
      </c>
      <c r="E140" s="379">
        <v>29.4</v>
      </c>
      <c r="F140" s="372" t="s">
        <v>904</v>
      </c>
    </row>
    <row r="141" spans="1:6" ht="50">
      <c r="A141" s="367">
        <v>3</v>
      </c>
      <c r="B141" s="360" t="s">
        <v>865</v>
      </c>
      <c r="C141" s="360"/>
      <c r="D141" s="379">
        <v>3</v>
      </c>
      <c r="E141" s="379">
        <v>2.1</v>
      </c>
      <c r="F141" s="372" t="s">
        <v>904</v>
      </c>
    </row>
    <row r="142" spans="1:6" ht="40">
      <c r="A142" s="367">
        <v>4</v>
      </c>
      <c r="B142" s="363" t="s">
        <v>866</v>
      </c>
      <c r="C142" s="363"/>
      <c r="D142" s="379">
        <v>5</v>
      </c>
      <c r="E142" s="379">
        <v>3.5</v>
      </c>
      <c r="F142" s="372" t="s">
        <v>904</v>
      </c>
    </row>
    <row r="143" spans="1:6" ht="20">
      <c r="A143" s="373">
        <v>5</v>
      </c>
      <c r="B143" s="363" t="s">
        <v>867</v>
      </c>
      <c r="C143" s="363"/>
      <c r="D143" s="376">
        <v>25</v>
      </c>
      <c r="E143" s="376">
        <v>17.5</v>
      </c>
      <c r="F143" s="366" t="s">
        <v>904</v>
      </c>
    </row>
    <row r="144" spans="1:6" ht="40">
      <c r="A144" s="367">
        <v>3</v>
      </c>
      <c r="B144" s="360" t="s">
        <v>868</v>
      </c>
      <c r="C144" s="360"/>
      <c r="D144" s="379">
        <v>4</v>
      </c>
      <c r="E144" s="379">
        <v>2.8</v>
      </c>
      <c r="F144" s="372" t="s">
        <v>904</v>
      </c>
    </row>
    <row r="145" spans="1:6" ht="40">
      <c r="A145" s="367">
        <v>6</v>
      </c>
      <c r="B145" s="360" t="s">
        <v>869</v>
      </c>
      <c r="C145" s="360"/>
      <c r="D145" s="366" t="s">
        <v>906</v>
      </c>
      <c r="E145" s="366"/>
      <c r="F145" s="366" t="s">
        <v>904</v>
      </c>
    </row>
    <row r="146" spans="1:6" ht="40">
      <c r="A146" s="367">
        <v>7</v>
      </c>
      <c r="B146" s="360" t="s">
        <v>870</v>
      </c>
      <c r="C146" s="360"/>
      <c r="D146" s="366" t="s">
        <v>906</v>
      </c>
      <c r="E146" s="366"/>
      <c r="F146" s="366" t="s">
        <v>904</v>
      </c>
    </row>
    <row r="147" spans="1:6" ht="60">
      <c r="A147" s="367">
        <v>8</v>
      </c>
      <c r="B147" s="363" t="s">
        <v>871</v>
      </c>
      <c r="C147" s="363"/>
      <c r="D147" s="379">
        <v>1</v>
      </c>
      <c r="E147" s="379">
        <v>0.7</v>
      </c>
      <c r="F147" s="372" t="s">
        <v>904</v>
      </c>
    </row>
    <row r="148" spans="1:6" ht="30">
      <c r="A148" s="367">
        <v>9</v>
      </c>
      <c r="B148" s="360" t="s">
        <v>872</v>
      </c>
      <c r="C148" s="360"/>
      <c r="D148" s="379">
        <v>1</v>
      </c>
      <c r="E148" s="379">
        <v>0.7</v>
      </c>
      <c r="F148" s="372" t="s">
        <v>904</v>
      </c>
    </row>
    <row r="149" spans="1:6" ht="70">
      <c r="A149" s="367">
        <v>10</v>
      </c>
      <c r="B149" s="360" t="s">
        <v>873</v>
      </c>
      <c r="C149" s="360"/>
      <c r="D149" s="379">
        <v>600</v>
      </c>
      <c r="E149" s="379">
        <v>420</v>
      </c>
      <c r="F149" s="372" t="s">
        <v>907</v>
      </c>
    </row>
    <row r="150" spans="1:6">
      <c r="A150" s="366" t="s">
        <v>901</v>
      </c>
      <c r="B150" s="361" t="s">
        <v>874</v>
      </c>
      <c r="C150" s="361"/>
      <c r="D150" s="366" t="s">
        <v>906</v>
      </c>
      <c r="E150" s="366"/>
      <c r="F150" s="362"/>
    </row>
    <row r="151" spans="1:6" ht="50">
      <c r="A151" s="367">
        <v>1</v>
      </c>
      <c r="B151" s="363" t="s">
        <v>875</v>
      </c>
      <c r="C151" s="363"/>
      <c r="D151" s="376">
        <v>21</v>
      </c>
      <c r="E151" s="376">
        <v>14.7</v>
      </c>
      <c r="F151" s="366" t="s">
        <v>904</v>
      </c>
    </row>
    <row r="152" spans="1:6" ht="40">
      <c r="A152" s="367">
        <v>2</v>
      </c>
      <c r="B152" s="360" t="s">
        <v>876</v>
      </c>
      <c r="C152" s="360"/>
      <c r="D152" s="376">
        <v>2</v>
      </c>
      <c r="E152" s="376">
        <v>1.4</v>
      </c>
      <c r="F152" s="366" t="s">
        <v>904</v>
      </c>
    </row>
    <row r="153" spans="1:6" ht="70">
      <c r="A153" s="367">
        <v>3</v>
      </c>
      <c r="B153" s="363" t="s">
        <v>877</v>
      </c>
      <c r="C153" s="363"/>
      <c r="D153" s="379">
        <v>1</v>
      </c>
      <c r="E153" s="379">
        <v>0.7</v>
      </c>
      <c r="F153" s="372" t="s">
        <v>904</v>
      </c>
    </row>
    <row r="154" spans="1:6" ht="30">
      <c r="A154" s="367">
        <v>4</v>
      </c>
      <c r="B154" s="360" t="s">
        <v>878</v>
      </c>
      <c r="C154" s="360"/>
      <c r="D154" s="376">
        <v>1</v>
      </c>
      <c r="E154" s="376">
        <v>0.7</v>
      </c>
      <c r="F154" s="366" t="s">
        <v>904</v>
      </c>
    </row>
    <row r="155" spans="1:6" ht="30">
      <c r="A155" s="373">
        <v>5</v>
      </c>
      <c r="B155" s="363" t="s">
        <v>879</v>
      </c>
      <c r="C155" s="363"/>
      <c r="D155" s="376">
        <v>1</v>
      </c>
      <c r="E155" s="376">
        <v>0.7</v>
      </c>
      <c r="F155" s="366" t="s">
        <v>904</v>
      </c>
    </row>
    <row r="156" spans="1:6">
      <c r="A156" s="373">
        <v>6</v>
      </c>
      <c r="B156" s="360" t="s">
        <v>880</v>
      </c>
      <c r="C156" s="360"/>
      <c r="D156" s="376">
        <v>1</v>
      </c>
      <c r="E156" s="376">
        <v>0.7</v>
      </c>
      <c r="F156" s="366" t="s">
        <v>904</v>
      </c>
    </row>
    <row r="157" spans="1:6">
      <c r="A157" s="362"/>
      <c r="B157" s="361" t="s">
        <v>881</v>
      </c>
      <c r="C157" s="361"/>
      <c r="D157" s="374"/>
      <c r="E157" s="374"/>
      <c r="F157" s="362"/>
    </row>
    <row r="158" spans="1:6">
      <c r="A158" s="362"/>
      <c r="B158" s="362"/>
      <c r="C158" s="362"/>
      <c r="D158" s="374"/>
      <c r="E158" s="374"/>
      <c r="F158" s="362"/>
    </row>
    <row r="159" spans="1:6">
      <c r="A159" s="366" t="s">
        <v>902</v>
      </c>
      <c r="B159" s="361" t="s">
        <v>882</v>
      </c>
      <c r="C159" s="361"/>
      <c r="D159" s="374"/>
      <c r="E159" s="374"/>
      <c r="F159" s="362"/>
    </row>
    <row r="160" spans="1:6" ht="60">
      <c r="A160" s="367">
        <v>1</v>
      </c>
      <c r="B160" s="360" t="s">
        <v>883</v>
      </c>
      <c r="C160" s="360"/>
      <c r="D160" s="379">
        <v>13</v>
      </c>
      <c r="E160" s="379">
        <v>9.1</v>
      </c>
      <c r="F160" s="372" t="s">
        <v>904</v>
      </c>
    </row>
    <row r="161" spans="1:6" ht="50">
      <c r="A161" s="367">
        <v>2</v>
      </c>
      <c r="B161" s="363" t="s">
        <v>884</v>
      </c>
      <c r="C161" s="363"/>
      <c r="D161" s="376">
        <v>1</v>
      </c>
      <c r="E161" s="376">
        <v>0.7</v>
      </c>
      <c r="F161" s="366" t="s">
        <v>904</v>
      </c>
    </row>
    <row r="162" spans="1:6" ht="40">
      <c r="A162" s="367">
        <v>3</v>
      </c>
      <c r="B162" s="363" t="s">
        <v>885</v>
      </c>
      <c r="C162" s="363"/>
      <c r="D162" s="379">
        <v>330</v>
      </c>
      <c r="E162" s="379">
        <v>231</v>
      </c>
      <c r="F162" s="372" t="s">
        <v>907</v>
      </c>
    </row>
    <row r="163" spans="1:6">
      <c r="A163" s="366" t="s">
        <v>903</v>
      </c>
      <c r="B163" s="361" t="s">
        <v>951</v>
      </c>
      <c r="C163" s="361"/>
      <c r="D163" s="374"/>
      <c r="E163" s="374"/>
      <c r="F163" s="366" t="s">
        <v>909</v>
      </c>
    </row>
    <row r="164" spans="1:6">
      <c r="A164" s="366" t="s">
        <v>896</v>
      </c>
      <c r="B164" s="361" t="s">
        <v>952</v>
      </c>
      <c r="C164" s="361"/>
      <c r="D164" s="374"/>
      <c r="E164" s="374"/>
      <c r="F164" s="366" t="s">
        <v>909</v>
      </c>
    </row>
    <row r="165" spans="1:6">
      <c r="A165" s="366" t="s">
        <v>898</v>
      </c>
      <c r="B165" s="361" t="s">
        <v>953</v>
      </c>
      <c r="C165" s="361"/>
      <c r="D165" s="374"/>
      <c r="E165" s="374"/>
      <c r="F165" s="366" t="s">
        <v>909</v>
      </c>
    </row>
    <row r="166" spans="1:6">
      <c r="A166" s="314"/>
      <c r="B166" s="314"/>
      <c r="C166" s="314"/>
      <c r="D166" s="315"/>
      <c r="E166" s="315"/>
      <c r="F166" s="314"/>
    </row>
  </sheetData>
  <mergeCells count="9">
    <mergeCell ref="F6:F9"/>
    <mergeCell ref="A2:F2"/>
    <mergeCell ref="D3:F4"/>
    <mergeCell ref="A5:F5"/>
    <mergeCell ref="A6:A9"/>
    <mergeCell ref="B6:B9"/>
    <mergeCell ref="C6:C7"/>
    <mergeCell ref="D6:D9"/>
    <mergeCell ref="E6:E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J44"/>
  <sheetViews>
    <sheetView topLeftCell="A13" workbookViewId="0">
      <selection activeCell="H19" sqref="H19"/>
    </sheetView>
  </sheetViews>
  <sheetFormatPr defaultRowHeight="14.5"/>
  <cols>
    <col min="3" max="3" width="40.453125" customWidth="1"/>
  </cols>
  <sheetData>
    <row r="3" spans="1:10" ht="19.5">
      <c r="A3" s="564" t="s">
        <v>338</v>
      </c>
      <c r="B3" s="564"/>
      <c r="C3" s="564"/>
      <c r="D3" s="564"/>
      <c r="E3" s="564"/>
      <c r="F3" s="564"/>
      <c r="G3" s="564"/>
      <c r="H3" s="564"/>
      <c r="I3" s="564"/>
      <c r="J3" s="564"/>
    </row>
    <row r="4" spans="1:10">
      <c r="A4" s="631" t="s">
        <v>339</v>
      </c>
      <c r="B4" s="631"/>
      <c r="C4" s="631"/>
      <c r="D4" s="631"/>
      <c r="E4" s="631"/>
      <c r="F4" s="631"/>
      <c r="G4" s="631"/>
      <c r="H4" s="631"/>
      <c r="I4" s="631"/>
      <c r="J4" s="631"/>
    </row>
    <row r="5" spans="1:10">
      <c r="A5" s="565" t="s">
        <v>1249</v>
      </c>
      <c r="B5" s="565"/>
      <c r="C5" s="565"/>
      <c r="D5" s="565"/>
      <c r="E5" s="565"/>
      <c r="F5" s="565"/>
      <c r="G5" s="565"/>
      <c r="H5" s="565"/>
      <c r="I5" s="565"/>
      <c r="J5" s="565"/>
    </row>
    <row r="6" spans="1:10" ht="15.5">
      <c r="A6" s="566" t="s">
        <v>441</v>
      </c>
      <c r="B6" s="566"/>
      <c r="C6" s="566"/>
      <c r="D6" s="566"/>
      <c r="E6" s="566"/>
      <c r="F6" s="566"/>
      <c r="G6" s="566"/>
      <c r="H6" s="566"/>
      <c r="I6" s="566"/>
      <c r="J6" s="566"/>
    </row>
    <row r="7" spans="1:10" ht="15.5">
      <c r="A7" s="33" t="s">
        <v>442</v>
      </c>
      <c r="B7" s="493"/>
      <c r="C7" s="35"/>
      <c r="D7" s="494"/>
      <c r="E7" s="495"/>
      <c r="F7" s="496"/>
      <c r="G7" s="496"/>
      <c r="H7" s="496"/>
      <c r="I7" s="496"/>
      <c r="J7" s="496"/>
    </row>
    <row r="8" spans="1:10" ht="15.5">
      <c r="A8" s="33" t="s">
        <v>443</v>
      </c>
      <c r="B8" s="493"/>
      <c r="C8" s="39"/>
      <c r="D8" s="494"/>
      <c r="E8" s="495"/>
      <c r="F8" s="496"/>
      <c r="G8" s="496"/>
      <c r="H8" s="496"/>
      <c r="I8" s="496"/>
      <c r="J8" s="496"/>
    </row>
    <row r="9" spans="1:10" ht="15.5">
      <c r="A9" s="40"/>
      <c r="B9" s="40"/>
      <c r="C9" s="40"/>
      <c r="D9" s="497"/>
      <c r="E9" s="497"/>
      <c r="F9" s="497"/>
      <c r="G9" s="497"/>
      <c r="H9" s="42"/>
      <c r="I9" s="42"/>
      <c r="J9" s="42"/>
    </row>
    <row r="10" spans="1:10">
      <c r="A10" s="567" t="s">
        <v>1250</v>
      </c>
      <c r="B10" s="567"/>
      <c r="C10" s="567"/>
      <c r="D10" s="567"/>
      <c r="E10" s="567"/>
      <c r="F10" s="567"/>
      <c r="G10" s="567"/>
      <c r="H10" s="567"/>
      <c r="I10" s="567"/>
      <c r="J10" s="567"/>
    </row>
    <row r="11" spans="1:10">
      <c r="A11" s="31"/>
      <c r="B11" s="31"/>
      <c r="C11" s="31"/>
      <c r="D11" s="31"/>
      <c r="E11" s="31"/>
      <c r="F11" s="31"/>
      <c r="G11" s="31"/>
      <c r="H11" s="31"/>
      <c r="I11" s="31"/>
      <c r="J11" s="31"/>
    </row>
    <row r="12" spans="1:10" ht="28">
      <c r="A12" s="43" t="s">
        <v>1</v>
      </c>
      <c r="B12" s="43" t="s">
        <v>345</v>
      </c>
      <c r="C12" s="43" t="s">
        <v>346</v>
      </c>
      <c r="D12" s="45" t="s">
        <v>49</v>
      </c>
      <c r="E12" s="45" t="s">
        <v>351</v>
      </c>
      <c r="F12" s="45" t="s">
        <v>432</v>
      </c>
      <c r="G12" s="45" t="s">
        <v>353</v>
      </c>
      <c r="H12" s="45" t="s">
        <v>1251</v>
      </c>
      <c r="I12" s="31"/>
      <c r="J12" s="498"/>
    </row>
    <row r="13" spans="1:10" ht="148.5" customHeight="1">
      <c r="A13" s="47">
        <v>1</v>
      </c>
      <c r="B13" s="47">
        <v>5</v>
      </c>
      <c r="C13" s="499" t="s">
        <v>1252</v>
      </c>
      <c r="D13" s="500"/>
      <c r="E13" s="498"/>
      <c r="F13" s="498"/>
      <c r="G13" s="498"/>
      <c r="H13" s="498"/>
      <c r="I13" s="498"/>
      <c r="J13" s="498"/>
    </row>
    <row r="14" spans="1:10">
      <c r="A14" s="31"/>
      <c r="B14" s="31"/>
      <c r="C14" s="31" t="s">
        <v>1253</v>
      </c>
      <c r="D14" s="482">
        <v>26.12</v>
      </c>
      <c r="E14" s="424" t="s">
        <v>1254</v>
      </c>
      <c r="F14" s="424">
        <v>2300</v>
      </c>
      <c r="G14" s="423">
        <f>D14*F14</f>
        <v>60076</v>
      </c>
      <c r="H14" s="424"/>
      <c r="I14" s="31"/>
      <c r="J14" s="31"/>
    </row>
    <row r="15" spans="1:10">
      <c r="A15" s="31"/>
      <c r="B15" s="31"/>
      <c r="C15" t="s">
        <v>1255</v>
      </c>
      <c r="D15" s="482">
        <v>5.6</v>
      </c>
      <c r="E15" s="424" t="s">
        <v>1254</v>
      </c>
      <c r="F15" s="424">
        <v>1250</v>
      </c>
      <c r="G15" s="423">
        <f t="shared" ref="G15:G20" si="0">D15*F15</f>
        <v>7000</v>
      </c>
      <c r="H15" s="424"/>
      <c r="I15" s="31"/>
      <c r="J15" s="31"/>
    </row>
    <row r="16" spans="1:10">
      <c r="A16" s="31"/>
      <c r="B16" s="31"/>
      <c r="C16" s="31" t="s">
        <v>1256</v>
      </c>
      <c r="D16" s="482">
        <v>15.87</v>
      </c>
      <c r="E16" s="424" t="s">
        <v>1254</v>
      </c>
      <c r="F16" s="424">
        <v>900</v>
      </c>
      <c r="G16" s="423">
        <f t="shared" si="0"/>
        <v>14283</v>
      </c>
      <c r="H16" s="424"/>
      <c r="I16" s="31"/>
      <c r="J16" s="31"/>
    </row>
    <row r="17" spans="1:10">
      <c r="A17" s="31"/>
      <c r="B17" s="31"/>
      <c r="C17" t="s">
        <v>1257</v>
      </c>
      <c r="D17" s="482">
        <v>3.52</v>
      </c>
      <c r="E17" s="424" t="s">
        <v>1254</v>
      </c>
      <c r="F17" s="424">
        <v>850</v>
      </c>
      <c r="G17" s="424"/>
      <c r="H17" s="424" t="s">
        <v>1311</v>
      </c>
      <c r="I17" s="31"/>
      <c r="J17" s="31"/>
    </row>
    <row r="18" spans="1:10" ht="33" customHeight="1">
      <c r="A18" s="31"/>
      <c r="B18" s="31"/>
      <c r="C18" s="179" t="s">
        <v>1258</v>
      </c>
      <c r="D18" s="482">
        <v>13</v>
      </c>
      <c r="E18" s="424" t="s">
        <v>1259</v>
      </c>
      <c r="F18" s="424">
        <v>1500</v>
      </c>
      <c r="G18" s="423">
        <f t="shared" si="0"/>
        <v>19500</v>
      </c>
      <c r="H18" s="424"/>
      <c r="I18" s="31"/>
      <c r="J18" s="31"/>
    </row>
    <row r="19" spans="1:10" s="94" customFormat="1" ht="36.65" customHeight="1">
      <c r="A19" s="56"/>
      <c r="B19" s="56"/>
      <c r="C19" s="273" t="s">
        <v>1260</v>
      </c>
      <c r="D19" s="281">
        <v>9</v>
      </c>
      <c r="E19" s="47" t="s">
        <v>1259</v>
      </c>
      <c r="F19" s="47">
        <v>1200</v>
      </c>
      <c r="G19" s="275">
        <f t="shared" si="0"/>
        <v>10800</v>
      </c>
      <c r="H19" s="47"/>
      <c r="I19" s="56"/>
      <c r="J19" s="56"/>
    </row>
    <row r="20" spans="1:10" ht="29">
      <c r="A20" s="31"/>
      <c r="B20" s="31"/>
      <c r="C20" s="196" t="s">
        <v>1261</v>
      </c>
      <c r="D20" s="482">
        <v>14</v>
      </c>
      <c r="E20" s="424" t="s">
        <v>1259</v>
      </c>
      <c r="F20" s="424">
        <v>900</v>
      </c>
      <c r="G20" s="423">
        <f t="shared" si="0"/>
        <v>12600</v>
      </c>
      <c r="H20" s="424"/>
      <c r="I20" s="31"/>
      <c r="J20" s="31"/>
    </row>
    <row r="21" spans="1:10">
      <c r="A21" s="31"/>
      <c r="B21" s="31"/>
      <c r="C21" s="31"/>
      <c r="D21" s="424"/>
      <c r="E21" s="424"/>
      <c r="F21" s="424"/>
      <c r="G21" s="424"/>
      <c r="H21" s="424"/>
      <c r="I21" s="31"/>
      <c r="J21" s="31"/>
    </row>
    <row r="22" spans="1:10">
      <c r="A22" s="31"/>
      <c r="B22" s="31"/>
      <c r="C22" s="31"/>
      <c r="D22" s="424"/>
      <c r="E22" s="424"/>
      <c r="F22" s="424"/>
      <c r="G22" s="424"/>
      <c r="H22" s="424"/>
      <c r="I22" s="31"/>
      <c r="J22" s="31"/>
    </row>
    <row r="23" spans="1:10">
      <c r="A23" s="31"/>
      <c r="B23" s="31"/>
      <c r="C23" s="31"/>
      <c r="D23" s="630" t="s">
        <v>378</v>
      </c>
      <c r="E23" s="630"/>
      <c r="F23" s="630"/>
      <c r="G23" s="180">
        <f>SUM(G14:G22)</f>
        <v>124259</v>
      </c>
      <c r="H23" s="424"/>
      <c r="I23" s="31"/>
      <c r="J23" s="31"/>
    </row>
    <row r="24" spans="1:10">
      <c r="A24" s="31"/>
      <c r="B24" s="31"/>
      <c r="C24" s="31"/>
      <c r="D24" s="31"/>
      <c r="E24" s="31"/>
      <c r="F24" s="31"/>
      <c r="G24" s="31"/>
      <c r="H24" s="31"/>
      <c r="I24" s="31"/>
      <c r="J24" s="31"/>
    </row>
    <row r="25" spans="1:10">
      <c r="A25" s="31"/>
      <c r="B25" s="31"/>
      <c r="C25" s="31"/>
      <c r="D25" s="31"/>
      <c r="E25" s="31"/>
      <c r="F25" s="31"/>
      <c r="G25" s="31"/>
      <c r="H25" s="31"/>
      <c r="I25" s="31"/>
      <c r="J25" s="31"/>
    </row>
    <row r="27" spans="1:10" ht="19.5">
      <c r="A27" s="564" t="s">
        <v>338</v>
      </c>
      <c r="B27" s="564"/>
      <c r="C27" s="564"/>
      <c r="D27" s="564"/>
      <c r="E27" s="564"/>
      <c r="F27" s="564"/>
      <c r="G27" s="564"/>
      <c r="H27" s="564"/>
      <c r="I27" s="564"/>
      <c r="J27" s="564"/>
    </row>
    <row r="28" spans="1:10">
      <c r="A28" s="544" t="s">
        <v>339</v>
      </c>
      <c r="B28" s="544"/>
      <c r="C28" s="544"/>
      <c r="D28" s="544"/>
      <c r="E28" s="544"/>
      <c r="F28" s="544"/>
      <c r="G28" s="544"/>
      <c r="H28" s="544"/>
      <c r="I28" s="544"/>
      <c r="J28" s="544"/>
    </row>
    <row r="29" spans="1:10">
      <c r="A29" s="565" t="s">
        <v>1249</v>
      </c>
      <c r="B29" s="565"/>
      <c r="C29" s="565"/>
      <c r="D29" s="565"/>
      <c r="E29" s="565"/>
      <c r="F29" s="565"/>
      <c r="G29" s="565"/>
      <c r="H29" s="565"/>
      <c r="I29" s="565"/>
      <c r="J29" s="565"/>
    </row>
    <row r="30" spans="1:10" ht="15.5">
      <c r="A30" s="566" t="s">
        <v>441</v>
      </c>
      <c r="B30" s="566"/>
      <c r="C30" s="566"/>
      <c r="D30" s="566"/>
      <c r="E30" s="566"/>
      <c r="F30" s="566"/>
      <c r="G30" s="566"/>
      <c r="H30" s="566"/>
      <c r="I30" s="566"/>
      <c r="J30" s="566"/>
    </row>
    <row r="31" spans="1:10" ht="15.5">
      <c r="A31" s="33" t="s">
        <v>442</v>
      </c>
      <c r="B31" s="34"/>
      <c r="C31" s="35"/>
      <c r="D31" s="36"/>
      <c r="E31" s="37"/>
      <c r="F31" s="38"/>
      <c r="G31" s="38"/>
      <c r="H31" s="38"/>
      <c r="I31" s="38"/>
      <c r="J31" s="38"/>
    </row>
    <row r="32" spans="1:10" ht="15.5">
      <c r="A32" s="33" t="s">
        <v>443</v>
      </c>
      <c r="B32" s="34"/>
      <c r="C32" s="39"/>
      <c r="D32" s="36"/>
      <c r="E32" s="37"/>
      <c r="F32" s="38"/>
      <c r="G32" s="38"/>
      <c r="H32" s="38"/>
      <c r="I32" s="38"/>
      <c r="J32" s="38"/>
    </row>
    <row r="33" spans="1:10" ht="15.5">
      <c r="A33" s="40"/>
      <c r="B33" s="40"/>
      <c r="C33" s="40"/>
      <c r="D33" s="41"/>
      <c r="E33" s="41"/>
      <c r="F33" s="41"/>
      <c r="G33" s="41"/>
      <c r="H33" s="42"/>
      <c r="I33" s="42"/>
      <c r="J33" s="42"/>
    </row>
    <row r="34" spans="1:10">
      <c r="A34" s="567" t="s">
        <v>1262</v>
      </c>
      <c r="B34" s="567"/>
      <c r="C34" s="567"/>
      <c r="D34" s="567"/>
      <c r="E34" s="567"/>
      <c r="F34" s="567"/>
      <c r="G34" s="567"/>
      <c r="H34" s="567"/>
      <c r="I34" s="567"/>
      <c r="J34" s="567"/>
    </row>
    <row r="35" spans="1:10">
      <c r="A35" s="31"/>
      <c r="B35" s="31"/>
      <c r="C35" s="31"/>
      <c r="D35" s="31"/>
      <c r="E35" s="31"/>
      <c r="F35" s="31"/>
      <c r="G35" s="31"/>
      <c r="H35" s="31"/>
      <c r="I35" s="31"/>
      <c r="J35" s="31"/>
    </row>
    <row r="36" spans="1:10" ht="28">
      <c r="A36" s="43" t="s">
        <v>1</v>
      </c>
      <c r="B36" s="43" t="s">
        <v>345</v>
      </c>
      <c r="C36" s="43" t="s">
        <v>346</v>
      </c>
      <c r="D36" s="45" t="s">
        <v>49</v>
      </c>
      <c r="E36" s="45" t="s">
        <v>351</v>
      </c>
      <c r="F36" s="45" t="s">
        <v>432</v>
      </c>
      <c r="G36" s="45" t="s">
        <v>353</v>
      </c>
      <c r="H36" s="45" t="s">
        <v>1251</v>
      </c>
      <c r="I36" s="31"/>
      <c r="J36" s="31"/>
    </row>
    <row r="37" spans="1:10" ht="174">
      <c r="A37" s="47">
        <v>1</v>
      </c>
      <c r="B37" s="272">
        <v>4</v>
      </c>
      <c r="C37" s="499" t="s">
        <v>1263</v>
      </c>
      <c r="D37" s="31"/>
      <c r="E37" s="31"/>
      <c r="F37" s="31"/>
      <c r="G37" s="31"/>
      <c r="H37" s="31"/>
      <c r="I37" s="31"/>
      <c r="J37" s="31"/>
    </row>
    <row r="38" spans="1:10">
      <c r="A38" s="424"/>
      <c r="B38" s="31"/>
      <c r="C38" s="107" t="s">
        <v>1264</v>
      </c>
      <c r="D38" s="482">
        <v>11.939</v>
      </c>
      <c r="E38" s="424" t="s">
        <v>1254</v>
      </c>
      <c r="F38" s="424">
        <v>1560</v>
      </c>
      <c r="G38" s="423">
        <f>D38*F38</f>
        <v>18624.84</v>
      </c>
      <c r="H38" s="31"/>
      <c r="I38" s="31"/>
      <c r="J38" s="31"/>
    </row>
    <row r="39" spans="1:10">
      <c r="A39" s="424"/>
      <c r="B39" s="31"/>
      <c r="C39" s="107" t="s">
        <v>1265</v>
      </c>
      <c r="D39" s="482">
        <v>10.54</v>
      </c>
      <c r="E39" s="424" t="s">
        <v>1254</v>
      </c>
      <c r="F39" s="424">
        <v>1150</v>
      </c>
      <c r="G39" s="423">
        <f t="shared" ref="G39:G40" si="1">D39*F39</f>
        <v>12120.999999999998</v>
      </c>
      <c r="H39" s="31"/>
      <c r="I39" s="31"/>
      <c r="J39" s="31"/>
    </row>
    <row r="40" spans="1:10">
      <c r="A40" s="424"/>
      <c r="B40" s="31"/>
      <c r="C40" s="107" t="s">
        <v>1266</v>
      </c>
      <c r="D40" s="482">
        <v>6.4130000000000003</v>
      </c>
      <c r="E40" s="424" t="s">
        <v>1254</v>
      </c>
      <c r="F40" s="424">
        <v>850</v>
      </c>
      <c r="G40" s="423">
        <f t="shared" si="1"/>
        <v>5451.05</v>
      </c>
      <c r="H40" s="31"/>
      <c r="I40" s="31"/>
      <c r="J40" s="31"/>
    </row>
    <row r="41" spans="1:10">
      <c r="A41" s="424"/>
      <c r="B41" s="31"/>
      <c r="C41" s="31"/>
      <c r="D41" s="31"/>
      <c r="E41" s="424"/>
      <c r="F41" s="424"/>
      <c r="G41" s="424"/>
      <c r="H41" s="31"/>
      <c r="I41" s="31"/>
      <c r="J41" s="31"/>
    </row>
    <row r="42" spans="1:10">
      <c r="A42" s="424"/>
      <c r="B42" s="31"/>
      <c r="C42" s="31"/>
      <c r="D42" s="31"/>
      <c r="E42" s="424"/>
      <c r="F42" s="424"/>
      <c r="G42" s="424"/>
      <c r="H42" s="31"/>
      <c r="I42" s="31"/>
      <c r="J42" s="31"/>
    </row>
    <row r="43" spans="1:10">
      <c r="A43" s="424"/>
      <c r="B43" s="31"/>
      <c r="C43" s="31"/>
      <c r="D43" s="31"/>
      <c r="E43" s="630" t="s">
        <v>53</v>
      </c>
      <c r="F43" s="630"/>
      <c r="G43" s="180">
        <f>SUM(G38:G42)</f>
        <v>36196.89</v>
      </c>
      <c r="H43" s="31"/>
      <c r="I43" s="31"/>
      <c r="J43" s="31"/>
    </row>
    <row r="44" spans="1:10">
      <c r="A44" s="424"/>
      <c r="B44" s="31"/>
      <c r="C44" s="31"/>
      <c r="D44" s="31"/>
      <c r="E44" s="424"/>
      <c r="F44" s="424"/>
      <c r="G44" s="424"/>
      <c r="H44" s="31"/>
      <c r="I44" s="31"/>
      <c r="J44" s="31"/>
    </row>
  </sheetData>
  <mergeCells count="12">
    <mergeCell ref="E43:F43"/>
    <mergeCell ref="A3:J3"/>
    <mergeCell ref="A4:J4"/>
    <mergeCell ref="A5:J5"/>
    <mergeCell ref="A6:J6"/>
    <mergeCell ref="A10:J10"/>
    <mergeCell ref="D23:F23"/>
    <mergeCell ref="A27:J27"/>
    <mergeCell ref="A28:J28"/>
    <mergeCell ref="A29:J29"/>
    <mergeCell ref="A30:J30"/>
    <mergeCell ref="A34:J34"/>
  </mergeCells>
  <conditionalFormatting sqref="A6">
    <cfRule type="duplicateValues" dxfId="23" priority="8"/>
    <cfRule type="duplicateValues" dxfId="22" priority="9"/>
  </conditionalFormatting>
  <conditionalFormatting sqref="A7">
    <cfRule type="duplicateValues" dxfId="21" priority="11"/>
  </conditionalFormatting>
  <conditionalFormatting sqref="A8">
    <cfRule type="duplicateValues" dxfId="20" priority="7"/>
  </conditionalFormatting>
  <conditionalFormatting sqref="A9">
    <cfRule type="duplicateValues" dxfId="19" priority="10"/>
  </conditionalFormatting>
  <conditionalFormatting sqref="A10">
    <cfRule type="duplicateValues" dxfId="18" priority="12"/>
  </conditionalFormatting>
  <conditionalFormatting sqref="A30">
    <cfRule type="duplicateValues" dxfId="17" priority="2"/>
    <cfRule type="duplicateValues" dxfId="16" priority="3"/>
  </conditionalFormatting>
  <conditionalFormatting sqref="A31">
    <cfRule type="duplicateValues" dxfId="15" priority="5"/>
  </conditionalFormatting>
  <conditionalFormatting sqref="A32">
    <cfRule type="duplicateValues" dxfId="14" priority="1"/>
  </conditionalFormatting>
  <conditionalFormatting sqref="A33">
    <cfRule type="duplicateValues" dxfId="13" priority="4"/>
  </conditionalFormatting>
  <conditionalFormatting sqref="A34">
    <cfRule type="duplicateValues" dxfId="12" priority="6"/>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7"/>
  <sheetViews>
    <sheetView workbookViewId="0">
      <selection activeCell="A4" sqref="A4:M9"/>
    </sheetView>
  </sheetViews>
  <sheetFormatPr defaultRowHeight="14.5"/>
  <cols>
    <col min="2" max="2" width="60.54296875" customWidth="1"/>
    <col min="8" max="9" width="8.7265625" style="327"/>
  </cols>
  <sheetData>
    <row r="1" spans="1:13">
      <c r="A1" s="31"/>
      <c r="B1" s="31"/>
      <c r="C1" s="31"/>
      <c r="D1" s="31"/>
      <c r="E1" s="31"/>
      <c r="F1" s="31"/>
      <c r="G1" s="31"/>
      <c r="H1" s="47"/>
      <c r="I1" s="47"/>
      <c r="J1" s="31"/>
      <c r="K1" s="31"/>
      <c r="L1" s="31"/>
      <c r="M1" s="31"/>
    </row>
    <row r="2" spans="1:13">
      <c r="A2" s="31"/>
      <c r="B2" s="31"/>
      <c r="C2" s="31"/>
      <c r="D2" s="31"/>
      <c r="E2" s="31"/>
      <c r="F2" s="31"/>
      <c r="G2" s="31"/>
      <c r="H2" s="47"/>
      <c r="I2" s="47"/>
      <c r="J2" s="31"/>
      <c r="K2" s="31"/>
      <c r="L2" s="31"/>
      <c r="M2" s="31"/>
    </row>
    <row r="3" spans="1:13">
      <c r="A3" s="31"/>
      <c r="B3" s="31"/>
      <c r="C3" s="31"/>
      <c r="D3" s="31"/>
      <c r="E3" s="31"/>
      <c r="F3" s="31"/>
      <c r="G3" s="31"/>
      <c r="H3" s="47"/>
      <c r="I3" s="47"/>
      <c r="J3" s="31"/>
      <c r="K3" s="31"/>
      <c r="L3" s="31"/>
      <c r="M3" s="31"/>
    </row>
    <row r="4" spans="1:13" ht="28.5" customHeight="1">
      <c r="A4" s="114" t="s">
        <v>42</v>
      </c>
      <c r="B4" s="115" t="s">
        <v>43</v>
      </c>
      <c r="C4" s="115"/>
      <c r="D4" s="114"/>
      <c r="E4" s="114"/>
      <c r="F4" s="114"/>
      <c r="G4" s="351"/>
      <c r="H4" s="287"/>
      <c r="I4" s="287"/>
      <c r="J4" s="288"/>
      <c r="K4" s="288"/>
      <c r="L4" s="288"/>
      <c r="M4" s="288"/>
    </row>
    <row r="5" spans="1:13" ht="31.5" customHeight="1">
      <c r="A5" s="114" t="s">
        <v>44</v>
      </c>
      <c r="B5" s="115" t="s">
        <v>45</v>
      </c>
      <c r="C5" s="572"/>
      <c r="D5" s="572"/>
      <c r="E5" s="572"/>
      <c r="F5" s="572"/>
      <c r="G5" s="572"/>
      <c r="H5" s="572"/>
      <c r="I5" s="572"/>
      <c r="J5" s="572"/>
      <c r="K5" s="572"/>
      <c r="L5" s="352"/>
      <c r="M5" s="352"/>
    </row>
    <row r="6" spans="1:13">
      <c r="A6" s="573" t="s">
        <v>46</v>
      </c>
      <c r="B6" s="573" t="s">
        <v>47</v>
      </c>
      <c r="C6" s="573" t="s">
        <v>48</v>
      </c>
      <c r="D6" s="573" t="s">
        <v>49</v>
      </c>
      <c r="E6" s="573" t="s">
        <v>50</v>
      </c>
      <c r="F6" s="572" t="s">
        <v>51</v>
      </c>
      <c r="G6" s="572"/>
      <c r="H6" s="568" t="s">
        <v>504</v>
      </c>
      <c r="I6" s="568"/>
      <c r="J6" s="568" t="s">
        <v>429</v>
      </c>
      <c r="K6" s="568"/>
      <c r="L6" s="568" t="s">
        <v>430</v>
      </c>
      <c r="M6" s="568"/>
    </row>
    <row r="7" spans="1:13" ht="26">
      <c r="A7" s="573"/>
      <c r="B7" s="573"/>
      <c r="C7" s="573"/>
      <c r="D7" s="573"/>
      <c r="E7" s="573"/>
      <c r="F7" s="350" t="s">
        <v>52</v>
      </c>
      <c r="G7" s="350" t="s">
        <v>53</v>
      </c>
      <c r="H7" s="569" t="s">
        <v>425</v>
      </c>
      <c r="I7" s="569" t="s">
        <v>353</v>
      </c>
      <c r="J7" s="569" t="s">
        <v>425</v>
      </c>
      <c r="K7" s="569" t="s">
        <v>353</v>
      </c>
      <c r="L7" s="569" t="s">
        <v>425</v>
      </c>
      <c r="M7" s="569" t="s">
        <v>353</v>
      </c>
    </row>
    <row r="8" spans="1:13">
      <c r="A8" s="573"/>
      <c r="B8" s="573"/>
      <c r="C8" s="573"/>
      <c r="D8" s="573"/>
      <c r="E8" s="573"/>
      <c r="F8" s="350" t="s">
        <v>54</v>
      </c>
      <c r="G8" s="350" t="s">
        <v>54</v>
      </c>
      <c r="H8" s="569"/>
      <c r="I8" s="569"/>
      <c r="J8" s="569"/>
      <c r="K8" s="569"/>
      <c r="L8" s="569"/>
      <c r="M8" s="569"/>
    </row>
    <row r="9" spans="1:13">
      <c r="A9" s="31"/>
      <c r="B9" s="273" t="s">
        <v>415</v>
      </c>
      <c r="C9" s="56"/>
      <c r="D9" s="56"/>
      <c r="E9" s="56"/>
      <c r="F9" s="31"/>
      <c r="G9" s="31"/>
      <c r="H9" s="47"/>
      <c r="I9" s="47"/>
      <c r="J9" s="31"/>
      <c r="K9" s="31"/>
      <c r="L9" s="31"/>
      <c r="M9" s="31"/>
    </row>
    <row r="10" spans="1:13">
      <c r="A10" s="31"/>
      <c r="B10" s="31"/>
      <c r="C10" s="31"/>
      <c r="D10" s="31"/>
      <c r="E10" s="31"/>
      <c r="F10" s="31"/>
      <c r="G10" s="31"/>
      <c r="H10" s="47"/>
      <c r="I10" s="47"/>
      <c r="J10" s="31"/>
      <c r="K10" s="31"/>
      <c r="L10" s="31"/>
      <c r="M10" s="31"/>
    </row>
    <row r="11" spans="1:13">
      <c r="A11" s="430" t="s">
        <v>903</v>
      </c>
      <c r="B11" s="431" t="s">
        <v>955</v>
      </c>
      <c r="C11" s="31"/>
      <c r="D11" s="380"/>
      <c r="E11" s="380"/>
      <c r="F11" s="380"/>
      <c r="G11" s="429" t="s">
        <v>906</v>
      </c>
      <c r="H11" s="47"/>
      <c r="I11" s="47"/>
      <c r="J11" s="31"/>
      <c r="K11" s="31"/>
      <c r="L11" s="31"/>
      <c r="M11" s="31"/>
    </row>
    <row r="12" spans="1:13" ht="70">
      <c r="A12" s="432">
        <v>1</v>
      </c>
      <c r="B12" s="433" t="s">
        <v>956</v>
      </c>
      <c r="C12" s="31"/>
      <c r="D12" s="380"/>
      <c r="E12" s="380"/>
      <c r="F12" s="380"/>
      <c r="G12" s="429" t="s">
        <v>906</v>
      </c>
      <c r="H12" s="47"/>
      <c r="I12" s="47"/>
      <c r="J12" s="31"/>
      <c r="K12" s="31"/>
      <c r="L12" s="31"/>
      <c r="M12" s="31"/>
    </row>
    <row r="13" spans="1:13">
      <c r="A13" s="430" t="s">
        <v>1017</v>
      </c>
      <c r="B13" s="434" t="s">
        <v>957</v>
      </c>
      <c r="C13" s="31"/>
      <c r="D13" s="379">
        <v>370</v>
      </c>
      <c r="E13" s="429" t="s">
        <v>1028</v>
      </c>
      <c r="F13" s="443">
        <v>1350</v>
      </c>
      <c r="G13" s="429" t="s">
        <v>1033</v>
      </c>
      <c r="H13" s="47">
        <f>'JMR  HVAC RA Bill 8'!H12</f>
        <v>259</v>
      </c>
      <c r="I13" s="47">
        <f>F13*H13</f>
        <v>349650</v>
      </c>
      <c r="J13" s="31"/>
      <c r="K13" s="31"/>
      <c r="L13" s="31"/>
      <c r="M13" s="31"/>
    </row>
    <row r="14" spans="1:13">
      <c r="A14" s="430" t="s">
        <v>1018</v>
      </c>
      <c r="B14" s="434" t="s">
        <v>958</v>
      </c>
      <c r="C14" s="31"/>
      <c r="D14" s="379">
        <v>100</v>
      </c>
      <c r="E14" s="429" t="s">
        <v>1028</v>
      </c>
      <c r="F14" s="443">
        <v>1650</v>
      </c>
      <c r="G14" s="429" t="s">
        <v>1034</v>
      </c>
      <c r="H14" s="47">
        <f>'JMR  HVAC RA Bill 8'!H13</f>
        <v>70</v>
      </c>
      <c r="I14" s="47">
        <f t="shared" ref="I14:I52" si="0">F14*H14</f>
        <v>115500</v>
      </c>
      <c r="J14" s="31"/>
      <c r="K14" s="31"/>
      <c r="L14" s="31"/>
      <c r="M14" s="31"/>
    </row>
    <row r="15" spans="1:13">
      <c r="A15" s="430" t="s">
        <v>1019</v>
      </c>
      <c r="B15" s="434" t="s">
        <v>959</v>
      </c>
      <c r="C15" s="31"/>
      <c r="D15" s="429" t="s">
        <v>906</v>
      </c>
      <c r="E15" s="429" t="s">
        <v>1028</v>
      </c>
      <c r="F15" s="443">
        <v>1850</v>
      </c>
      <c r="G15" s="429" t="s">
        <v>906</v>
      </c>
      <c r="H15" s="47"/>
      <c r="I15" s="47"/>
      <c r="J15" s="31"/>
      <c r="K15" s="31"/>
      <c r="L15" s="31"/>
      <c r="M15" s="31"/>
    </row>
    <row r="16" spans="1:13">
      <c r="A16" s="430" t="s">
        <v>1020</v>
      </c>
      <c r="B16" s="434" t="s">
        <v>960</v>
      </c>
      <c r="C16" s="31"/>
      <c r="D16" s="429" t="s">
        <v>906</v>
      </c>
      <c r="E16" s="429" t="s">
        <v>1028</v>
      </c>
      <c r="F16" s="443">
        <v>2000</v>
      </c>
      <c r="G16" s="429" t="s">
        <v>906</v>
      </c>
      <c r="H16" s="47"/>
      <c r="I16" s="47"/>
      <c r="J16" s="31"/>
      <c r="K16" s="31"/>
      <c r="L16" s="31"/>
      <c r="M16" s="31"/>
    </row>
    <row r="17" spans="1:13" ht="30">
      <c r="A17" s="432">
        <v>2</v>
      </c>
      <c r="B17" s="433" t="s">
        <v>961</v>
      </c>
      <c r="C17" s="31"/>
      <c r="D17" s="379">
        <v>8</v>
      </c>
      <c r="E17" s="429" t="s">
        <v>1029</v>
      </c>
      <c r="F17" s="441">
        <v>500</v>
      </c>
      <c r="G17" s="442">
        <v>4000</v>
      </c>
      <c r="H17" s="47">
        <f>'JMR  HVAC RA Bill 8'!H14</f>
        <v>5.6</v>
      </c>
      <c r="I17" s="47">
        <f t="shared" si="0"/>
        <v>2800</v>
      </c>
      <c r="J17" s="31"/>
      <c r="K17" s="31"/>
      <c r="L17" s="31"/>
      <c r="M17" s="31"/>
    </row>
    <row r="18" spans="1:13" ht="50">
      <c r="A18" s="432">
        <v>3</v>
      </c>
      <c r="B18" s="433" t="s">
        <v>962</v>
      </c>
      <c r="C18" s="31"/>
      <c r="D18" s="429" t="s">
        <v>906</v>
      </c>
      <c r="E18" s="380"/>
      <c r="F18" s="380"/>
      <c r="G18" s="429" t="s">
        <v>906</v>
      </c>
      <c r="H18" s="47"/>
      <c r="I18" s="47"/>
      <c r="J18" s="31"/>
      <c r="K18" s="31"/>
      <c r="L18" s="31"/>
      <c r="M18" s="31"/>
    </row>
    <row r="19" spans="1:13">
      <c r="A19" s="430" t="s">
        <v>1017</v>
      </c>
      <c r="B19" s="434" t="s">
        <v>963</v>
      </c>
      <c r="C19" s="31"/>
      <c r="D19" s="429" t="s">
        <v>906</v>
      </c>
      <c r="E19" s="429" t="s">
        <v>1030</v>
      </c>
      <c r="F19" s="443">
        <v>2350</v>
      </c>
      <c r="G19" s="429" t="s">
        <v>906</v>
      </c>
      <c r="H19" s="47"/>
      <c r="I19" s="47"/>
      <c r="J19" s="31"/>
      <c r="K19" s="31"/>
      <c r="L19" s="31"/>
      <c r="M19" s="31"/>
    </row>
    <row r="20" spans="1:13">
      <c r="A20" s="430" t="s">
        <v>1018</v>
      </c>
      <c r="B20" s="434" t="s">
        <v>964</v>
      </c>
      <c r="C20" s="31"/>
      <c r="D20" s="429" t="s">
        <v>906</v>
      </c>
      <c r="E20" s="429" t="s">
        <v>1030</v>
      </c>
      <c r="F20" s="443">
        <v>1850</v>
      </c>
      <c r="G20" s="429" t="s">
        <v>906</v>
      </c>
      <c r="H20" s="47"/>
      <c r="I20" s="47"/>
      <c r="J20" s="31"/>
      <c r="K20" s="31"/>
      <c r="L20" s="31"/>
      <c r="M20" s="31"/>
    </row>
    <row r="21" spans="1:13">
      <c r="A21" s="430" t="s">
        <v>1019</v>
      </c>
      <c r="B21" s="434" t="s">
        <v>965</v>
      </c>
      <c r="C21" s="31"/>
      <c r="D21" s="429" t="s">
        <v>906</v>
      </c>
      <c r="E21" s="429" t="s">
        <v>1030</v>
      </c>
      <c r="F21" s="443">
        <v>1450</v>
      </c>
      <c r="G21" s="429" t="s">
        <v>906</v>
      </c>
      <c r="H21" s="47"/>
      <c r="I21" s="47"/>
      <c r="J21" s="31"/>
      <c r="K21" s="31"/>
      <c r="L21" s="31"/>
      <c r="M21" s="31"/>
    </row>
    <row r="22" spans="1:13">
      <c r="A22" s="430" t="s">
        <v>1020</v>
      </c>
      <c r="B22" s="434" t="s">
        <v>966</v>
      </c>
      <c r="C22" s="31"/>
      <c r="D22" s="429" t="s">
        <v>906</v>
      </c>
      <c r="E22" s="429" t="s">
        <v>1030</v>
      </c>
      <c r="F22" s="443">
        <v>1200</v>
      </c>
      <c r="G22" s="429" t="s">
        <v>906</v>
      </c>
      <c r="H22" s="47"/>
      <c r="I22" s="47"/>
      <c r="J22" s="31"/>
      <c r="K22" s="31"/>
      <c r="L22" s="31"/>
      <c r="M22" s="31"/>
    </row>
    <row r="23" spans="1:13" ht="40">
      <c r="A23" s="432">
        <v>4</v>
      </c>
      <c r="B23" s="433" t="s">
        <v>967</v>
      </c>
      <c r="C23" s="31"/>
      <c r="D23" s="379">
        <v>3.5</v>
      </c>
      <c r="E23" s="429" t="s">
        <v>1028</v>
      </c>
      <c r="F23" s="443">
        <v>3500</v>
      </c>
      <c r="G23" s="442">
        <v>12250</v>
      </c>
      <c r="H23" s="47">
        <f>'JMR  HVAC RA Bill 8'!H20</f>
        <v>2.4500000000000002</v>
      </c>
      <c r="I23" s="47">
        <f t="shared" si="0"/>
        <v>8575</v>
      </c>
      <c r="J23" s="31"/>
      <c r="K23" s="31"/>
      <c r="L23" s="31"/>
      <c r="M23" s="31"/>
    </row>
    <row r="24" spans="1:13" ht="20">
      <c r="A24" s="435">
        <v>5</v>
      </c>
      <c r="B24" s="433" t="s">
        <v>968</v>
      </c>
      <c r="C24" s="31"/>
      <c r="D24" s="429" t="s">
        <v>906</v>
      </c>
      <c r="E24" s="380"/>
      <c r="F24" s="380"/>
      <c r="G24" s="429" t="s">
        <v>906</v>
      </c>
      <c r="H24" s="47"/>
      <c r="I24" s="47"/>
      <c r="J24" s="31"/>
      <c r="K24" s="31"/>
      <c r="L24" s="31"/>
      <c r="M24" s="31"/>
    </row>
    <row r="25" spans="1:13">
      <c r="A25" s="430" t="s">
        <v>1017</v>
      </c>
      <c r="B25" s="434" t="s">
        <v>969</v>
      </c>
      <c r="C25" s="31"/>
      <c r="D25" s="379">
        <v>1.5</v>
      </c>
      <c r="E25" s="429" t="s">
        <v>1028</v>
      </c>
      <c r="F25" s="443">
        <v>8600</v>
      </c>
      <c r="G25" s="442">
        <v>12900</v>
      </c>
      <c r="H25" s="47">
        <f>'JMR  HVAC RA Bill 8'!H22</f>
        <v>1.05</v>
      </c>
      <c r="I25" s="47">
        <f t="shared" si="0"/>
        <v>9030</v>
      </c>
      <c r="J25" s="31"/>
      <c r="K25" s="31"/>
      <c r="L25" s="31"/>
      <c r="M25" s="31"/>
    </row>
    <row r="26" spans="1:13" ht="30">
      <c r="A26" s="432">
        <v>6</v>
      </c>
      <c r="B26" s="433" t="s">
        <v>970</v>
      </c>
      <c r="C26" s="31"/>
      <c r="D26" s="379">
        <v>2.5</v>
      </c>
      <c r="E26" s="429" t="s">
        <v>1028</v>
      </c>
      <c r="F26" s="443">
        <v>8600</v>
      </c>
      <c r="G26" s="442">
        <v>21500</v>
      </c>
      <c r="H26" s="47">
        <f>'JMR  HVAC RA Bill 8'!H23</f>
        <v>1.75</v>
      </c>
      <c r="I26" s="47">
        <f t="shared" si="0"/>
        <v>15050</v>
      </c>
      <c r="J26" s="31"/>
      <c r="K26" s="31"/>
      <c r="L26" s="31"/>
      <c r="M26" s="31"/>
    </row>
    <row r="27" spans="1:13" ht="30">
      <c r="A27" s="432">
        <v>7</v>
      </c>
      <c r="B27" s="433" t="s">
        <v>971</v>
      </c>
      <c r="C27" s="31"/>
      <c r="D27" s="379">
        <v>3.5</v>
      </c>
      <c r="E27" s="429" t="s">
        <v>1028</v>
      </c>
      <c r="F27" s="443">
        <v>6500</v>
      </c>
      <c r="G27" s="442">
        <v>22750</v>
      </c>
      <c r="H27" s="47">
        <f>'JMR  HVAC RA Bill 8'!H24</f>
        <v>2.4500000000000002</v>
      </c>
      <c r="I27" s="47">
        <f t="shared" si="0"/>
        <v>15925.000000000002</v>
      </c>
      <c r="J27" s="31"/>
      <c r="K27" s="31"/>
      <c r="L27" s="31"/>
      <c r="M27" s="31"/>
    </row>
    <row r="28" spans="1:13" ht="30">
      <c r="A28" s="432">
        <v>8</v>
      </c>
      <c r="B28" s="434" t="s">
        <v>972</v>
      </c>
      <c r="C28" s="31"/>
      <c r="D28" s="379">
        <v>1.5</v>
      </c>
      <c r="E28" s="429" t="s">
        <v>1028</v>
      </c>
      <c r="F28" s="443">
        <v>6500</v>
      </c>
      <c r="G28" s="442">
        <v>9750</v>
      </c>
      <c r="H28" s="47">
        <f>'JMR  HVAC RA Bill 8'!H25</f>
        <v>1.05</v>
      </c>
      <c r="I28" s="47">
        <f t="shared" si="0"/>
        <v>6825</v>
      </c>
      <c r="J28" s="31"/>
      <c r="K28" s="31"/>
      <c r="L28" s="31"/>
      <c r="M28" s="31"/>
    </row>
    <row r="29" spans="1:13" ht="40">
      <c r="A29" s="432">
        <v>9</v>
      </c>
      <c r="B29" s="433" t="s">
        <v>973</v>
      </c>
      <c r="C29" s="31"/>
      <c r="D29" s="379">
        <v>1.3</v>
      </c>
      <c r="E29" s="429" t="s">
        <v>1028</v>
      </c>
      <c r="F29" s="443">
        <v>6500</v>
      </c>
      <c r="G29" s="442">
        <v>8450</v>
      </c>
      <c r="H29" s="47">
        <f>'JMR  HVAC RA Bill 8'!H26</f>
        <v>0.91</v>
      </c>
      <c r="I29" s="47">
        <f t="shared" si="0"/>
        <v>5915</v>
      </c>
      <c r="J29" s="31"/>
      <c r="K29" s="31"/>
      <c r="L29" s="31"/>
      <c r="M29" s="31"/>
    </row>
    <row r="30" spans="1:13" ht="30">
      <c r="A30" s="432">
        <v>10</v>
      </c>
      <c r="B30" s="433" t="s">
        <v>974</v>
      </c>
      <c r="C30" s="31"/>
      <c r="D30" s="429" t="s">
        <v>906</v>
      </c>
      <c r="E30" s="429" t="s">
        <v>1028</v>
      </c>
      <c r="F30" s="443">
        <v>6500</v>
      </c>
      <c r="G30" s="429" t="s">
        <v>906</v>
      </c>
      <c r="H30" s="47"/>
      <c r="I30" s="47"/>
      <c r="J30" s="31"/>
      <c r="K30" s="31"/>
      <c r="L30" s="31"/>
      <c r="M30" s="31"/>
    </row>
    <row r="31" spans="1:13" ht="30">
      <c r="A31" s="432">
        <v>11</v>
      </c>
      <c r="B31" s="433" t="s">
        <v>975</v>
      </c>
      <c r="C31" s="31"/>
      <c r="D31" s="429" t="s">
        <v>906</v>
      </c>
      <c r="E31" s="429" t="s">
        <v>1028</v>
      </c>
      <c r="F31" s="443">
        <v>6500</v>
      </c>
      <c r="G31" s="429" t="s">
        <v>906</v>
      </c>
      <c r="H31" s="47"/>
      <c r="I31" s="47"/>
      <c r="J31" s="31"/>
      <c r="K31" s="31"/>
      <c r="L31" s="31"/>
      <c r="M31" s="31"/>
    </row>
    <row r="32" spans="1:13" ht="40">
      <c r="A32" s="432">
        <v>12</v>
      </c>
      <c r="B32" s="433" t="s">
        <v>976</v>
      </c>
      <c r="C32" s="31"/>
      <c r="D32" s="429"/>
      <c r="E32" s="380"/>
      <c r="F32" s="444"/>
      <c r="G32" s="380"/>
      <c r="H32" s="47"/>
      <c r="I32" s="47"/>
      <c r="J32" s="31"/>
      <c r="K32" s="31"/>
      <c r="L32" s="31"/>
      <c r="M32" s="31"/>
    </row>
    <row r="33" spans="1:13">
      <c r="A33" s="430" t="s">
        <v>1017</v>
      </c>
      <c r="B33" s="434" t="s">
        <v>963</v>
      </c>
      <c r="C33" s="31"/>
      <c r="D33" s="429" t="s">
        <v>906</v>
      </c>
      <c r="E33" s="429" t="s">
        <v>1030</v>
      </c>
      <c r="F33" s="443">
        <v>2100</v>
      </c>
      <c r="G33" s="429" t="s">
        <v>906</v>
      </c>
      <c r="H33" s="47"/>
      <c r="I33" s="47"/>
      <c r="J33" s="31"/>
      <c r="K33" s="31"/>
      <c r="L33" s="31"/>
      <c r="M33" s="31"/>
    </row>
    <row r="34" spans="1:13">
      <c r="A34" s="430" t="s">
        <v>1018</v>
      </c>
      <c r="B34" s="434" t="s">
        <v>964</v>
      </c>
      <c r="C34" s="31"/>
      <c r="D34" s="429" t="s">
        <v>906</v>
      </c>
      <c r="E34" s="429" t="s">
        <v>1030</v>
      </c>
      <c r="F34" s="443">
        <v>1800</v>
      </c>
      <c r="G34" s="429" t="s">
        <v>906</v>
      </c>
      <c r="H34" s="47"/>
      <c r="I34" s="47"/>
      <c r="J34" s="31"/>
      <c r="K34" s="31"/>
      <c r="L34" s="31"/>
      <c r="M34" s="31"/>
    </row>
    <row r="35" spans="1:13">
      <c r="A35" s="430" t="s">
        <v>1019</v>
      </c>
      <c r="B35" s="434" t="s">
        <v>965</v>
      </c>
      <c r="C35" s="31"/>
      <c r="D35" s="429" t="s">
        <v>906</v>
      </c>
      <c r="E35" s="429" t="s">
        <v>1030</v>
      </c>
      <c r="F35" s="443">
        <v>1500</v>
      </c>
      <c r="G35" s="429" t="s">
        <v>906</v>
      </c>
      <c r="H35" s="47"/>
      <c r="I35" s="47"/>
      <c r="J35" s="31"/>
      <c r="K35" s="31"/>
      <c r="L35" s="31"/>
      <c r="M35" s="31"/>
    </row>
    <row r="36" spans="1:13">
      <c r="A36" s="430" t="s">
        <v>1020</v>
      </c>
      <c r="B36" s="434" t="s">
        <v>966</v>
      </c>
      <c r="C36" s="31"/>
      <c r="D36" s="429" t="s">
        <v>906</v>
      </c>
      <c r="E36" s="429" t="s">
        <v>1030</v>
      </c>
      <c r="F36" s="443">
        <v>1200</v>
      </c>
      <c r="G36" s="429" t="s">
        <v>906</v>
      </c>
      <c r="H36" s="47"/>
      <c r="I36" s="47"/>
      <c r="J36" s="31"/>
      <c r="K36" s="31"/>
      <c r="L36" s="31"/>
      <c r="M36" s="31"/>
    </row>
    <row r="37" spans="1:13" ht="20">
      <c r="A37" s="432">
        <v>13</v>
      </c>
      <c r="B37" s="434" t="s">
        <v>977</v>
      </c>
      <c r="C37" s="31"/>
      <c r="D37" s="429" t="s">
        <v>906</v>
      </c>
      <c r="E37" s="380"/>
      <c r="F37" s="380"/>
      <c r="G37" s="429" t="s">
        <v>906</v>
      </c>
      <c r="H37" s="47"/>
      <c r="I37" s="47"/>
      <c r="J37" s="31"/>
      <c r="K37" s="31"/>
      <c r="L37" s="31"/>
      <c r="M37" s="31"/>
    </row>
    <row r="38" spans="1:13">
      <c r="A38" s="430" t="s">
        <v>1017</v>
      </c>
      <c r="B38" s="434" t="s">
        <v>963</v>
      </c>
      <c r="C38" s="31"/>
      <c r="D38" s="429" t="s">
        <v>906</v>
      </c>
      <c r="E38" s="429" t="s">
        <v>1030</v>
      </c>
      <c r="F38" s="443">
        <v>2500</v>
      </c>
      <c r="G38" s="429" t="s">
        <v>906</v>
      </c>
      <c r="H38" s="47"/>
      <c r="I38" s="47"/>
      <c r="J38" s="31"/>
      <c r="K38" s="31"/>
      <c r="L38" s="31"/>
      <c r="M38" s="31"/>
    </row>
    <row r="39" spans="1:13">
      <c r="A39" s="430" t="s">
        <v>1018</v>
      </c>
      <c r="B39" s="434" t="s">
        <v>964</v>
      </c>
      <c r="C39" s="31"/>
      <c r="D39" s="429" t="s">
        <v>906</v>
      </c>
      <c r="E39" s="429" t="s">
        <v>1030</v>
      </c>
      <c r="F39" s="443">
        <v>2100</v>
      </c>
      <c r="G39" s="429" t="s">
        <v>906</v>
      </c>
      <c r="H39" s="47"/>
      <c r="I39" s="47"/>
      <c r="J39" s="31"/>
      <c r="K39" s="31"/>
      <c r="L39" s="31"/>
      <c r="M39" s="31"/>
    </row>
    <row r="40" spans="1:13">
      <c r="A40" s="430" t="s">
        <v>1019</v>
      </c>
      <c r="B40" s="434" t="s">
        <v>965</v>
      </c>
      <c r="C40" s="31"/>
      <c r="D40" s="429" t="s">
        <v>906</v>
      </c>
      <c r="E40" s="429" t="s">
        <v>1030</v>
      </c>
      <c r="F40" s="443">
        <v>1650</v>
      </c>
      <c r="G40" s="429" t="s">
        <v>906</v>
      </c>
      <c r="H40" s="47"/>
      <c r="I40" s="47"/>
      <c r="J40" s="31"/>
      <c r="K40" s="31"/>
      <c r="L40" s="31"/>
      <c r="M40" s="31"/>
    </row>
    <row r="41" spans="1:13">
      <c r="A41" s="430" t="s">
        <v>1020</v>
      </c>
      <c r="B41" s="434" t="s">
        <v>966</v>
      </c>
      <c r="C41" s="31"/>
      <c r="D41" s="429" t="s">
        <v>906</v>
      </c>
      <c r="E41" s="429" t="s">
        <v>1030</v>
      </c>
      <c r="F41" s="443">
        <v>1200</v>
      </c>
      <c r="G41" s="429" t="s">
        <v>906</v>
      </c>
      <c r="H41" s="47"/>
      <c r="I41" s="47"/>
      <c r="J41" s="31"/>
      <c r="K41" s="31"/>
      <c r="L41" s="31"/>
      <c r="M41" s="31"/>
    </row>
    <row r="42" spans="1:13">
      <c r="A42" s="435">
        <v>14</v>
      </c>
      <c r="B42" s="434" t="s">
        <v>978</v>
      </c>
      <c r="C42" s="31"/>
      <c r="D42" s="429" t="s">
        <v>906</v>
      </c>
      <c r="E42" s="380"/>
      <c r="F42" s="380"/>
      <c r="G42" s="429" t="s">
        <v>906</v>
      </c>
      <c r="H42" s="47"/>
      <c r="I42" s="47"/>
      <c r="J42" s="31"/>
      <c r="K42" s="31"/>
      <c r="L42" s="31"/>
      <c r="M42" s="31"/>
    </row>
    <row r="43" spans="1:13" ht="20">
      <c r="A43" s="277"/>
      <c r="B43" s="433" t="s">
        <v>979</v>
      </c>
      <c r="C43" s="31"/>
      <c r="D43" s="379">
        <v>1</v>
      </c>
      <c r="E43" s="429" t="s">
        <v>1031</v>
      </c>
      <c r="F43" s="443">
        <v>7600</v>
      </c>
      <c r="G43" s="442">
        <v>7600</v>
      </c>
      <c r="H43" s="47">
        <f>'JMR  HVAC RA Bill 8'!H40</f>
        <v>0.7</v>
      </c>
      <c r="I43" s="47">
        <f t="shared" si="0"/>
        <v>5320</v>
      </c>
      <c r="J43" s="31"/>
      <c r="K43" s="31"/>
      <c r="L43" s="31"/>
      <c r="M43" s="31"/>
    </row>
    <row r="44" spans="1:13">
      <c r="A44" s="435">
        <v>15</v>
      </c>
      <c r="B44" s="434" t="s">
        <v>980</v>
      </c>
      <c r="C44" s="31"/>
      <c r="D44" s="429" t="s">
        <v>906</v>
      </c>
      <c r="E44" s="380"/>
      <c r="F44" s="380"/>
      <c r="G44" s="429" t="s">
        <v>906</v>
      </c>
      <c r="H44" s="47"/>
      <c r="I44" s="47"/>
      <c r="J44" s="31"/>
      <c r="K44" s="31"/>
      <c r="L44" s="31"/>
      <c r="M44" s="31"/>
    </row>
    <row r="45" spans="1:13">
      <c r="A45" s="436">
        <v>15.1</v>
      </c>
      <c r="B45" s="434" t="s">
        <v>981</v>
      </c>
      <c r="C45" s="31"/>
      <c r="D45" s="429" t="s">
        <v>906</v>
      </c>
      <c r="E45" s="380"/>
      <c r="F45" s="380"/>
      <c r="G45" s="429" t="s">
        <v>906</v>
      </c>
      <c r="H45" s="47"/>
      <c r="I45" s="47"/>
      <c r="J45" s="31"/>
      <c r="K45" s="31"/>
      <c r="L45" s="31"/>
      <c r="M45" s="31"/>
    </row>
    <row r="46" spans="1:13" ht="50">
      <c r="A46" s="433"/>
      <c r="B46" s="433" t="s">
        <v>982</v>
      </c>
      <c r="C46" s="31"/>
      <c r="D46" s="429" t="s">
        <v>906</v>
      </c>
      <c r="E46" s="380"/>
      <c r="F46" s="380"/>
      <c r="G46" s="429" t="s">
        <v>906</v>
      </c>
      <c r="H46" s="47"/>
      <c r="I46" s="47"/>
      <c r="J46" s="31"/>
      <c r="K46" s="31"/>
      <c r="L46" s="31"/>
      <c r="M46" s="31"/>
    </row>
    <row r="47" spans="1:13">
      <c r="A47" s="437"/>
      <c r="B47" s="434" t="s">
        <v>983</v>
      </c>
      <c r="C47" s="31"/>
      <c r="D47" s="429" t="s">
        <v>906</v>
      </c>
      <c r="E47" s="380"/>
      <c r="F47" s="380"/>
      <c r="G47" s="429" t="s">
        <v>906</v>
      </c>
      <c r="H47" s="47"/>
      <c r="I47" s="47"/>
      <c r="J47" s="31"/>
      <c r="K47" s="31"/>
      <c r="L47" s="31"/>
      <c r="M47" s="31"/>
    </row>
    <row r="48" spans="1:13">
      <c r="A48" s="430" t="s">
        <v>1021</v>
      </c>
      <c r="B48" s="434" t="s">
        <v>984</v>
      </c>
      <c r="C48" s="31"/>
      <c r="D48" s="429" t="s">
        <v>906</v>
      </c>
      <c r="E48" s="429" t="s">
        <v>1031</v>
      </c>
      <c r="F48" s="443">
        <v>1500</v>
      </c>
      <c r="G48" s="429" t="s">
        <v>906</v>
      </c>
      <c r="H48" s="47"/>
      <c r="I48" s="47"/>
      <c r="J48" s="31"/>
      <c r="K48" s="31"/>
      <c r="L48" s="31"/>
      <c r="M48" s="31"/>
    </row>
    <row r="49" spans="1:13">
      <c r="A49" s="430" t="s">
        <v>1022</v>
      </c>
      <c r="B49" s="434" t="s">
        <v>985</v>
      </c>
      <c r="C49" s="31"/>
      <c r="D49" s="429" t="s">
        <v>906</v>
      </c>
      <c r="E49" s="429" t="s">
        <v>1031</v>
      </c>
      <c r="F49" s="443">
        <v>1300</v>
      </c>
      <c r="G49" s="429" t="s">
        <v>906</v>
      </c>
      <c r="H49" s="47"/>
      <c r="I49" s="47"/>
      <c r="J49" s="31"/>
      <c r="K49" s="31"/>
      <c r="L49" s="31"/>
      <c r="M49" s="31"/>
    </row>
    <row r="50" spans="1:13">
      <c r="A50" s="430" t="s">
        <v>1023</v>
      </c>
      <c r="B50" s="434" t="s">
        <v>986</v>
      </c>
      <c r="C50" s="31"/>
      <c r="D50" s="429" t="s">
        <v>906</v>
      </c>
      <c r="E50" s="429" t="s">
        <v>1031</v>
      </c>
      <c r="F50" s="443">
        <v>1200</v>
      </c>
      <c r="G50" s="429" t="s">
        <v>906</v>
      </c>
      <c r="H50" s="47"/>
      <c r="I50" s="47"/>
      <c r="J50" s="31"/>
      <c r="K50" s="31"/>
      <c r="L50" s="31"/>
      <c r="M50" s="31"/>
    </row>
    <row r="51" spans="1:13">
      <c r="A51" s="430" t="s">
        <v>1024</v>
      </c>
      <c r="B51" s="434" t="s">
        <v>987</v>
      </c>
      <c r="C51" s="31"/>
      <c r="D51" s="379">
        <v>50</v>
      </c>
      <c r="E51" s="429" t="s">
        <v>1031</v>
      </c>
      <c r="F51" s="441">
        <v>950</v>
      </c>
      <c r="G51" s="442">
        <v>47500</v>
      </c>
      <c r="H51" s="47">
        <f>'JMR  HVAC RA Bill 8'!H48</f>
        <v>35</v>
      </c>
      <c r="I51" s="47">
        <f t="shared" si="0"/>
        <v>33250</v>
      </c>
      <c r="J51" s="31"/>
      <c r="K51" s="31"/>
      <c r="L51" s="31"/>
      <c r="M51" s="31"/>
    </row>
    <row r="52" spans="1:13">
      <c r="A52" s="430" t="s">
        <v>1025</v>
      </c>
      <c r="B52" s="434" t="s">
        <v>988</v>
      </c>
      <c r="C52" s="31"/>
      <c r="D52" s="379">
        <v>270</v>
      </c>
      <c r="E52" s="429" t="s">
        <v>1031</v>
      </c>
      <c r="F52" s="443">
        <v>1250</v>
      </c>
      <c r="G52" s="429" t="s">
        <v>1035</v>
      </c>
      <c r="H52" s="47">
        <f>'JMR  HVAC RA Bill 8'!H49</f>
        <v>189</v>
      </c>
      <c r="I52" s="47">
        <f t="shared" si="0"/>
        <v>236250</v>
      </c>
      <c r="J52" s="31"/>
      <c r="K52" s="31"/>
      <c r="L52" s="31"/>
      <c r="M52" s="31"/>
    </row>
    <row r="53" spans="1:13">
      <c r="A53" s="436">
        <v>15.2</v>
      </c>
      <c r="B53" s="434" t="s">
        <v>989</v>
      </c>
      <c r="C53" s="31"/>
      <c r="D53" s="429" t="s">
        <v>906</v>
      </c>
      <c r="E53" s="380"/>
      <c r="F53" s="380"/>
      <c r="G53" s="429" t="s">
        <v>906</v>
      </c>
      <c r="H53" s="47"/>
      <c r="I53" s="47"/>
      <c r="J53" s="31"/>
      <c r="K53" s="31"/>
      <c r="L53" s="31"/>
      <c r="M53" s="31"/>
    </row>
    <row r="54" spans="1:13" ht="40">
      <c r="A54" s="433"/>
      <c r="B54" s="434" t="s">
        <v>990</v>
      </c>
      <c r="C54" s="31"/>
      <c r="D54" s="429" t="s">
        <v>906</v>
      </c>
      <c r="E54" s="380"/>
      <c r="F54" s="380"/>
      <c r="G54" s="429" t="s">
        <v>906</v>
      </c>
      <c r="H54" s="47"/>
      <c r="I54" s="47"/>
      <c r="J54" s="31"/>
      <c r="K54" s="31"/>
      <c r="L54" s="31"/>
      <c r="M54" s="31"/>
    </row>
    <row r="55" spans="1:13">
      <c r="A55" s="430" t="s">
        <v>1021</v>
      </c>
      <c r="B55" s="434" t="s">
        <v>991</v>
      </c>
      <c r="C55" s="31"/>
      <c r="D55" s="429" t="s">
        <v>906</v>
      </c>
      <c r="E55" s="429" t="s">
        <v>1031</v>
      </c>
      <c r="F55" s="443">
        <v>1350</v>
      </c>
      <c r="G55" s="429" t="s">
        <v>906</v>
      </c>
      <c r="H55" s="47"/>
      <c r="I55" s="47"/>
      <c r="J55" s="31"/>
      <c r="K55" s="31"/>
      <c r="L55" s="31"/>
      <c r="M55" s="31"/>
    </row>
    <row r="56" spans="1:13">
      <c r="A56" s="430" t="s">
        <v>1022</v>
      </c>
      <c r="B56" s="434" t="s">
        <v>992</v>
      </c>
      <c r="C56" s="31"/>
      <c r="D56" s="429" t="s">
        <v>906</v>
      </c>
      <c r="E56" s="429" t="s">
        <v>1031</v>
      </c>
      <c r="F56" s="443">
        <v>1650</v>
      </c>
      <c r="G56" s="429" t="s">
        <v>906</v>
      </c>
      <c r="H56" s="47"/>
      <c r="I56" s="47"/>
      <c r="J56" s="31"/>
      <c r="K56" s="31"/>
      <c r="L56" s="31"/>
      <c r="M56" s="31"/>
    </row>
    <row r="57" spans="1:13">
      <c r="A57" s="408"/>
      <c r="B57" s="439" t="s">
        <v>993</v>
      </c>
      <c r="C57" s="410"/>
      <c r="D57" s="440"/>
      <c r="E57" s="440"/>
      <c r="F57" s="440"/>
      <c r="G57" s="463" t="s">
        <v>1036</v>
      </c>
      <c r="H57" s="275"/>
      <c r="I57" s="275">
        <f>SUM(I13:I56)</f>
        <v>804090</v>
      </c>
      <c r="J57" s="410"/>
      <c r="K57" s="410"/>
      <c r="L57" s="410"/>
      <c r="M57" s="410"/>
    </row>
    <row r="58" spans="1:13">
      <c r="A58" s="437"/>
      <c r="B58" s="437"/>
      <c r="C58" s="31"/>
      <c r="D58" s="380"/>
      <c r="E58" s="380"/>
      <c r="F58" s="380"/>
      <c r="G58" s="380"/>
      <c r="H58" s="47"/>
      <c r="I58" s="47"/>
      <c r="J58" s="31"/>
      <c r="K58" s="31"/>
      <c r="L58" s="31"/>
      <c r="M58" s="31"/>
    </row>
    <row r="59" spans="1:13">
      <c r="A59" s="430" t="s">
        <v>896</v>
      </c>
      <c r="B59" s="431" t="s">
        <v>994</v>
      </c>
      <c r="C59" s="31"/>
      <c r="D59" s="380"/>
      <c r="E59" s="380"/>
      <c r="F59" s="380"/>
      <c r="G59" s="380"/>
      <c r="H59" s="47"/>
      <c r="I59" s="47"/>
      <c r="J59" s="31"/>
      <c r="K59" s="31"/>
      <c r="L59" s="31"/>
      <c r="M59" s="31"/>
    </row>
    <row r="60" spans="1:13">
      <c r="A60" s="435">
        <v>1</v>
      </c>
      <c r="B60" s="434" t="s">
        <v>995</v>
      </c>
      <c r="C60" s="31"/>
      <c r="D60" s="380"/>
      <c r="E60" s="380"/>
      <c r="F60" s="380"/>
      <c r="G60" s="429" t="s">
        <v>906</v>
      </c>
      <c r="H60" s="47"/>
      <c r="I60" s="47"/>
      <c r="J60" s="31"/>
      <c r="K60" s="31"/>
      <c r="L60" s="31"/>
      <c r="M60" s="31"/>
    </row>
    <row r="61" spans="1:13">
      <c r="A61" s="436">
        <v>1.1000000000000001</v>
      </c>
      <c r="B61" s="434" t="s">
        <v>996</v>
      </c>
      <c r="C61" s="31"/>
      <c r="D61" s="380"/>
      <c r="E61" s="380"/>
      <c r="F61" s="380"/>
      <c r="G61" s="429" t="s">
        <v>906</v>
      </c>
      <c r="H61" s="47"/>
      <c r="I61" s="47"/>
      <c r="J61" s="31"/>
      <c r="K61" s="31"/>
      <c r="L61" s="31"/>
      <c r="M61" s="31"/>
    </row>
    <row r="62" spans="1:13" ht="70">
      <c r="A62" s="433"/>
      <c r="B62" s="434" t="s">
        <v>997</v>
      </c>
      <c r="C62" s="31"/>
      <c r="D62" s="380"/>
      <c r="E62" s="380"/>
      <c r="F62" s="380"/>
      <c r="G62" s="429" t="s">
        <v>906</v>
      </c>
      <c r="H62" s="47"/>
      <c r="I62" s="47"/>
      <c r="J62" s="31"/>
      <c r="K62" s="31"/>
      <c r="L62" s="31"/>
      <c r="M62" s="31"/>
    </row>
    <row r="63" spans="1:13" ht="70">
      <c r="A63" s="433"/>
      <c r="B63" s="433" t="s">
        <v>998</v>
      </c>
      <c r="C63" s="31"/>
      <c r="D63" s="380"/>
      <c r="E63" s="380"/>
      <c r="F63" s="380"/>
      <c r="G63" s="429" t="s">
        <v>906</v>
      </c>
      <c r="H63" s="47"/>
      <c r="I63" s="47"/>
      <c r="J63" s="31"/>
      <c r="K63" s="31"/>
      <c r="L63" s="31"/>
      <c r="M63" s="31"/>
    </row>
    <row r="64" spans="1:13">
      <c r="A64" s="437"/>
      <c r="B64" s="434" t="s">
        <v>999</v>
      </c>
      <c r="C64" s="31"/>
      <c r="D64" s="380"/>
      <c r="E64" s="380"/>
      <c r="F64" s="380"/>
      <c r="G64" s="429" t="s">
        <v>906</v>
      </c>
      <c r="H64" s="47"/>
      <c r="I64" s="47"/>
      <c r="J64" s="31"/>
      <c r="K64" s="31"/>
      <c r="L64" s="31"/>
      <c r="M64" s="31"/>
    </row>
    <row r="65" spans="1:13">
      <c r="A65" s="437"/>
      <c r="B65" s="431" t="s">
        <v>1000</v>
      </c>
      <c r="C65" s="31"/>
      <c r="D65" s="380"/>
      <c r="E65" s="380"/>
      <c r="F65" s="380"/>
      <c r="G65" s="429" t="s">
        <v>906</v>
      </c>
      <c r="H65" s="47"/>
      <c r="I65" s="47"/>
      <c r="J65" s="31"/>
      <c r="K65" s="31"/>
      <c r="L65" s="31"/>
      <c r="M65" s="31"/>
    </row>
    <row r="66" spans="1:13">
      <c r="A66" s="437"/>
      <c r="B66" s="434" t="s">
        <v>1001</v>
      </c>
      <c r="C66" s="31"/>
      <c r="D66" s="380"/>
      <c r="E66" s="380"/>
      <c r="F66" s="380"/>
      <c r="G66" s="429" t="s">
        <v>906</v>
      </c>
      <c r="H66" s="47"/>
      <c r="I66" s="47"/>
      <c r="J66" s="31"/>
      <c r="K66" s="31"/>
      <c r="L66" s="31"/>
      <c r="M66" s="31"/>
    </row>
    <row r="67" spans="1:13">
      <c r="A67" s="430" t="s">
        <v>1021</v>
      </c>
      <c r="B67" s="434" t="s">
        <v>1002</v>
      </c>
      <c r="C67" s="31"/>
      <c r="D67" s="379">
        <v>1</v>
      </c>
      <c r="E67" s="429" t="s">
        <v>1032</v>
      </c>
      <c r="F67" s="464">
        <v>65000</v>
      </c>
      <c r="G67" s="464">
        <v>65000</v>
      </c>
      <c r="H67" s="47">
        <f>'JMR  HVAC RA Bill 8'!H64</f>
        <v>0.7</v>
      </c>
      <c r="I67" s="47">
        <f>F67*H67</f>
        <v>45500</v>
      </c>
      <c r="J67" s="31"/>
      <c r="K67" s="31"/>
      <c r="L67" s="31"/>
      <c r="M67" s="31"/>
    </row>
    <row r="68" spans="1:13">
      <c r="A68" s="430" t="s">
        <v>1022</v>
      </c>
      <c r="B68" s="434" t="s">
        <v>1003</v>
      </c>
      <c r="C68" s="31"/>
      <c r="D68" s="379">
        <v>1</v>
      </c>
      <c r="E68" s="429" t="s">
        <v>1032</v>
      </c>
      <c r="F68" s="443">
        <v>65000</v>
      </c>
      <c r="G68" s="442">
        <v>65000</v>
      </c>
      <c r="H68" s="47">
        <f>'JMR  HVAC RA Bill 8'!H65</f>
        <v>0.7</v>
      </c>
      <c r="I68" s="47">
        <f t="shared" ref="I68:I77" si="1">F68*H68</f>
        <v>45500</v>
      </c>
      <c r="J68" s="31"/>
      <c r="K68" s="31"/>
      <c r="L68" s="31"/>
      <c r="M68" s="31"/>
    </row>
    <row r="69" spans="1:13" ht="40">
      <c r="A69" s="438" t="s">
        <v>1026</v>
      </c>
      <c r="B69" s="433" t="s">
        <v>1004</v>
      </c>
      <c r="C69" s="31"/>
      <c r="D69" s="429" t="s">
        <v>906</v>
      </c>
      <c r="E69" s="380"/>
      <c r="F69" s="380"/>
      <c r="G69" s="429" t="s">
        <v>906</v>
      </c>
      <c r="H69" s="47"/>
      <c r="I69" s="47"/>
      <c r="J69" s="31"/>
      <c r="K69" s="31"/>
      <c r="L69" s="31"/>
      <c r="M69" s="31"/>
    </row>
    <row r="70" spans="1:13" ht="130">
      <c r="A70" s="433"/>
      <c r="B70" s="434" t="s">
        <v>1005</v>
      </c>
      <c r="C70" s="31"/>
      <c r="D70" s="429" t="s">
        <v>906</v>
      </c>
      <c r="E70" s="380"/>
      <c r="F70" s="380"/>
      <c r="G70" s="429" t="s">
        <v>906</v>
      </c>
      <c r="H70" s="47"/>
      <c r="I70" s="47"/>
      <c r="J70" s="31"/>
      <c r="K70" s="31"/>
      <c r="L70" s="31"/>
      <c r="M70" s="31"/>
    </row>
    <row r="71" spans="1:13" ht="30">
      <c r="A71" s="433"/>
      <c r="B71" s="433" t="s">
        <v>1006</v>
      </c>
      <c r="C71" s="31"/>
      <c r="D71" s="429" t="s">
        <v>906</v>
      </c>
      <c r="E71" s="380"/>
      <c r="F71" s="380"/>
      <c r="G71" s="429" t="s">
        <v>906</v>
      </c>
      <c r="H71" s="47"/>
      <c r="I71" s="47"/>
      <c r="J71" s="31"/>
      <c r="K71" s="31"/>
      <c r="L71" s="31"/>
      <c r="M71" s="31"/>
    </row>
    <row r="72" spans="1:13">
      <c r="A72" s="437"/>
      <c r="B72" s="434" t="s">
        <v>1007</v>
      </c>
      <c r="C72" s="31"/>
      <c r="D72" s="429" t="s">
        <v>906</v>
      </c>
      <c r="E72" s="380"/>
      <c r="F72" s="380"/>
      <c r="G72" s="429" t="s">
        <v>906</v>
      </c>
      <c r="H72" s="47"/>
      <c r="I72" s="47"/>
      <c r="J72" s="31"/>
      <c r="K72" s="31"/>
      <c r="L72" s="31"/>
      <c r="M72" s="31"/>
    </row>
    <row r="73" spans="1:13">
      <c r="A73" s="437"/>
      <c r="B73" s="434" t="s">
        <v>1008</v>
      </c>
      <c r="C73" s="31"/>
      <c r="D73" s="429" t="s">
        <v>906</v>
      </c>
      <c r="E73" s="380"/>
      <c r="F73" s="380"/>
      <c r="G73" s="429" t="s">
        <v>906</v>
      </c>
      <c r="H73" s="47"/>
      <c r="I73" s="47"/>
      <c r="J73" s="31"/>
      <c r="K73" s="31"/>
      <c r="L73" s="31"/>
      <c r="M73" s="31"/>
    </row>
    <row r="74" spans="1:13">
      <c r="A74" s="437"/>
      <c r="B74" s="433" t="s">
        <v>1009</v>
      </c>
      <c r="C74" s="31"/>
      <c r="D74" s="379">
        <v>1</v>
      </c>
      <c r="E74" s="429" t="s">
        <v>1032</v>
      </c>
      <c r="F74" s="381" t="s">
        <v>1037</v>
      </c>
      <c r="G74" s="429" t="s">
        <v>1038</v>
      </c>
      <c r="H74" s="47">
        <f>'JMR  HVAC RA Bill 8'!H71</f>
        <v>0.7</v>
      </c>
      <c r="I74" s="47">
        <f t="shared" si="1"/>
        <v>136500</v>
      </c>
      <c r="J74" s="31"/>
      <c r="K74" s="31"/>
      <c r="L74" s="31"/>
      <c r="M74" s="31"/>
    </row>
    <row r="75" spans="1:13" ht="100">
      <c r="A75" s="438" t="s">
        <v>1027</v>
      </c>
      <c r="B75" s="434" t="s">
        <v>1010</v>
      </c>
      <c r="C75" s="31"/>
      <c r="D75" s="429" t="s">
        <v>906</v>
      </c>
      <c r="E75" s="380"/>
      <c r="F75" s="380"/>
      <c r="G75" s="429" t="s">
        <v>906</v>
      </c>
      <c r="H75" s="47"/>
      <c r="I75" s="47"/>
      <c r="J75" s="31"/>
      <c r="K75" s="31"/>
      <c r="L75" s="31"/>
      <c r="M75" s="31"/>
    </row>
    <row r="76" spans="1:13">
      <c r="A76" s="437"/>
      <c r="B76" s="434" t="s">
        <v>1011</v>
      </c>
      <c r="C76" s="31"/>
      <c r="D76" s="429" t="s">
        <v>906</v>
      </c>
      <c r="E76" s="380"/>
      <c r="F76" s="380"/>
      <c r="G76" s="429" t="s">
        <v>906</v>
      </c>
      <c r="H76" s="47"/>
      <c r="I76" s="47"/>
      <c r="J76" s="31"/>
      <c r="K76" s="31"/>
      <c r="L76" s="31"/>
      <c r="M76" s="31"/>
    </row>
    <row r="77" spans="1:13">
      <c r="A77" s="437"/>
      <c r="B77" s="433" t="s">
        <v>1012</v>
      </c>
      <c r="C77" s="31"/>
      <c r="D77" s="379">
        <v>1</v>
      </c>
      <c r="E77" s="429" t="s">
        <v>1032</v>
      </c>
      <c r="F77" s="381" t="s">
        <v>1039</v>
      </c>
      <c r="G77" s="429" t="s">
        <v>1034</v>
      </c>
      <c r="H77" s="47">
        <f>'JMR  HVAC RA Bill 8'!H74</f>
        <v>0.7</v>
      </c>
      <c r="I77" s="47">
        <f t="shared" si="1"/>
        <v>115499.99999999999</v>
      </c>
      <c r="J77" s="31"/>
      <c r="K77" s="31"/>
      <c r="L77" s="31"/>
      <c r="M77" s="31"/>
    </row>
    <row r="78" spans="1:13">
      <c r="A78" s="436">
        <v>1.2</v>
      </c>
      <c r="B78" s="434" t="s">
        <v>1013</v>
      </c>
      <c r="C78" s="31"/>
      <c r="D78" s="429" t="s">
        <v>906</v>
      </c>
      <c r="E78" s="380"/>
      <c r="F78" s="380"/>
      <c r="G78" s="429" t="s">
        <v>906</v>
      </c>
      <c r="H78" s="47"/>
      <c r="I78" s="47"/>
      <c r="J78" s="31"/>
      <c r="K78" s="31"/>
      <c r="L78" s="31"/>
      <c r="M78" s="31"/>
    </row>
    <row r="79" spans="1:13" ht="40">
      <c r="A79" s="433"/>
      <c r="B79" s="433" t="s">
        <v>1014</v>
      </c>
      <c r="C79" s="31"/>
      <c r="D79" s="429" t="s">
        <v>906</v>
      </c>
      <c r="E79" s="380"/>
      <c r="F79" s="380"/>
      <c r="G79" s="429" t="s">
        <v>906</v>
      </c>
      <c r="H79" s="47"/>
      <c r="I79" s="47"/>
      <c r="J79" s="31"/>
      <c r="K79" s="31"/>
      <c r="L79" s="31"/>
      <c r="M79" s="31"/>
    </row>
    <row r="80" spans="1:13">
      <c r="A80" s="430" t="s">
        <v>1017</v>
      </c>
      <c r="B80" s="434" t="s">
        <v>1015</v>
      </c>
      <c r="C80" s="31"/>
      <c r="D80" s="429" t="s">
        <v>906</v>
      </c>
      <c r="E80" s="429" t="s">
        <v>1032</v>
      </c>
      <c r="F80" s="443">
        <v>4000</v>
      </c>
      <c r="G80" s="429" t="s">
        <v>906</v>
      </c>
      <c r="H80" s="47"/>
      <c r="I80" s="47"/>
      <c r="J80" s="31"/>
      <c r="K80" s="31"/>
      <c r="L80" s="31"/>
      <c r="M80" s="31"/>
    </row>
    <row r="81" spans="1:13">
      <c r="A81" s="408"/>
      <c r="B81" s="439" t="s">
        <v>1016</v>
      </c>
      <c r="C81" s="410"/>
      <c r="D81" s="440"/>
      <c r="E81" s="440"/>
      <c r="F81" s="440"/>
      <c r="G81" s="463" t="s">
        <v>1040</v>
      </c>
      <c r="H81" s="275"/>
      <c r="I81" s="275">
        <f>SUM(I67:I80)</f>
        <v>343000</v>
      </c>
      <c r="J81" s="410"/>
      <c r="K81" s="410"/>
      <c r="L81" s="410"/>
      <c r="M81" s="410"/>
    </row>
    <row r="82" spans="1:13">
      <c r="A82" s="437"/>
      <c r="B82" s="31"/>
      <c r="C82" s="31"/>
      <c r="D82" s="380"/>
      <c r="E82" s="380"/>
      <c r="F82" s="380"/>
      <c r="G82" s="380"/>
      <c r="H82" s="47"/>
      <c r="I82" s="47"/>
      <c r="J82" s="31"/>
      <c r="K82" s="31"/>
      <c r="L82" s="31"/>
      <c r="M82" s="31"/>
    </row>
    <row r="83" spans="1:13">
      <c r="A83" s="430" t="s">
        <v>903</v>
      </c>
      <c r="B83" s="31"/>
      <c r="C83" s="31"/>
      <c r="D83" s="380"/>
      <c r="E83" s="429" t="s">
        <v>909</v>
      </c>
      <c r="F83" s="380"/>
      <c r="G83" s="429" t="s">
        <v>1041</v>
      </c>
      <c r="H83" s="47"/>
      <c r="I83" s="47">
        <f>I81+I57</f>
        <v>1147090</v>
      </c>
      <c r="J83" s="31"/>
      <c r="K83" s="31"/>
      <c r="L83" s="31"/>
      <c r="M83" s="31"/>
    </row>
    <row r="84" spans="1:13">
      <c r="A84" s="430" t="s">
        <v>896</v>
      </c>
      <c r="B84" s="31"/>
      <c r="C84" s="31"/>
      <c r="D84" s="380"/>
      <c r="E84" s="429" t="s">
        <v>909</v>
      </c>
      <c r="F84" s="380"/>
      <c r="G84" s="381" t="s">
        <v>1042</v>
      </c>
      <c r="H84" s="47"/>
      <c r="I84" s="47"/>
      <c r="J84" s="31"/>
      <c r="K84" s="31"/>
      <c r="L84" s="31"/>
      <c r="M84" s="31"/>
    </row>
    <row r="85" spans="1:13">
      <c r="A85" s="430" t="s">
        <v>898</v>
      </c>
      <c r="B85" s="31"/>
      <c r="C85" s="31"/>
      <c r="D85" s="380"/>
      <c r="E85" s="429" t="s">
        <v>909</v>
      </c>
      <c r="F85" s="380"/>
      <c r="G85" s="429" t="s">
        <v>1043</v>
      </c>
      <c r="H85" s="47"/>
      <c r="I85" s="47"/>
      <c r="J85" s="31"/>
      <c r="K85" s="31"/>
      <c r="L85" s="31"/>
      <c r="M85" s="31"/>
    </row>
    <row r="86" spans="1:13">
      <c r="A86" s="31"/>
      <c r="B86" s="31"/>
      <c r="C86" s="31"/>
      <c r="D86" s="31"/>
      <c r="E86" s="31"/>
      <c r="F86" s="31"/>
      <c r="G86" s="31"/>
      <c r="H86" s="47"/>
      <c r="I86" s="47"/>
      <c r="J86" s="31"/>
      <c r="K86" s="31"/>
      <c r="L86" s="31"/>
      <c r="M86" s="31"/>
    </row>
    <row r="87" spans="1:13">
      <c r="A87" s="31"/>
      <c r="B87" s="31"/>
      <c r="C87" s="31"/>
      <c r="D87" s="31"/>
      <c r="E87" s="31"/>
      <c r="F87" s="31"/>
      <c r="G87" s="31"/>
      <c r="H87" s="47"/>
      <c r="I87" s="47"/>
      <c r="J87" s="31"/>
      <c r="K87" s="31"/>
      <c r="L87" s="31"/>
      <c r="M87" s="31"/>
    </row>
  </sheetData>
  <mergeCells count="16">
    <mergeCell ref="L6:M6"/>
    <mergeCell ref="H7:H8"/>
    <mergeCell ref="I7:I8"/>
    <mergeCell ref="J7:J8"/>
    <mergeCell ref="K7:K8"/>
    <mergeCell ref="L7:L8"/>
    <mergeCell ref="M7:M8"/>
    <mergeCell ref="C5:K5"/>
    <mergeCell ref="A6:A8"/>
    <mergeCell ref="B6:B8"/>
    <mergeCell ref="C6:C8"/>
    <mergeCell ref="D6:D8"/>
    <mergeCell ref="E6:E8"/>
    <mergeCell ref="F6:G6"/>
    <mergeCell ref="H6:I6"/>
    <mergeCell ref="J6:K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5"/>
  <sheetViews>
    <sheetView topLeftCell="A67" workbookViewId="0">
      <selection activeCell="B63" sqref="B63"/>
    </sheetView>
  </sheetViews>
  <sheetFormatPr defaultRowHeight="14.5"/>
  <cols>
    <col min="2" max="2" width="49.81640625" customWidth="1"/>
  </cols>
  <sheetData>
    <row r="1" spans="1:8" ht="15.5">
      <c r="A1" s="428"/>
    </row>
    <row r="2" spans="1:8">
      <c r="A2" s="617" t="s">
        <v>926</v>
      </c>
      <c r="B2" s="618"/>
      <c r="C2" s="618"/>
      <c r="D2" s="618"/>
      <c r="E2" s="618"/>
      <c r="F2" s="619"/>
    </row>
    <row r="3" spans="1:8" ht="21">
      <c r="A3" s="361" t="s">
        <v>927</v>
      </c>
      <c r="B3" s="361" t="s">
        <v>928</v>
      </c>
      <c r="C3" s="382"/>
      <c r="D3" s="620"/>
      <c r="E3" s="621"/>
      <c r="F3" s="621"/>
    </row>
    <row r="4" spans="1:8" ht="33.65" customHeight="1">
      <c r="A4" s="361" t="s">
        <v>929</v>
      </c>
      <c r="B4" s="363" t="s">
        <v>930</v>
      </c>
      <c r="C4" s="383"/>
      <c r="D4" s="620"/>
      <c r="E4" s="621"/>
      <c r="F4" s="621"/>
    </row>
    <row r="5" spans="1:8">
      <c r="A5" s="635" t="s">
        <v>1047</v>
      </c>
      <c r="B5" s="636"/>
      <c r="C5" s="636"/>
      <c r="D5" s="636"/>
      <c r="E5" s="636"/>
      <c r="F5" s="637"/>
    </row>
    <row r="6" spans="1:8" ht="21">
      <c r="A6" s="632" t="s">
        <v>46</v>
      </c>
      <c r="B6" s="632" t="s">
        <v>47</v>
      </c>
      <c r="C6" s="632" t="s">
        <v>933</v>
      </c>
      <c r="D6" s="445" t="s">
        <v>935</v>
      </c>
      <c r="E6" s="632" t="s">
        <v>1044</v>
      </c>
      <c r="F6" s="634" t="s">
        <v>1045</v>
      </c>
      <c r="G6" s="446" t="s">
        <v>1046</v>
      </c>
      <c r="H6" s="632" t="s">
        <v>508</v>
      </c>
    </row>
    <row r="7" spans="1:8" ht="4.5" customHeight="1">
      <c r="A7" s="633"/>
      <c r="B7" s="633"/>
      <c r="C7" s="633"/>
      <c r="D7" s="446"/>
      <c r="E7" s="633"/>
      <c r="F7" s="633"/>
      <c r="G7" s="446"/>
      <c r="H7" s="633"/>
    </row>
    <row r="8" spans="1:8" ht="4.5" hidden="1" customHeight="1">
      <c r="A8" s="446"/>
      <c r="B8" s="446"/>
      <c r="C8" s="446"/>
      <c r="D8" s="446"/>
      <c r="E8" s="446"/>
      <c r="F8" s="445" t="s">
        <v>54</v>
      </c>
      <c r="G8" s="445" t="s">
        <v>54</v>
      </c>
      <c r="H8" s="314"/>
    </row>
    <row r="9" spans="1:8" ht="14.5" hidden="1" customHeight="1">
      <c r="A9" s="437"/>
      <c r="B9" s="431" t="s">
        <v>954</v>
      </c>
      <c r="C9" s="447"/>
      <c r="D9" s="447"/>
      <c r="E9" s="447"/>
      <c r="F9" s="447"/>
      <c r="G9" s="430" t="s">
        <v>906</v>
      </c>
      <c r="H9" s="448"/>
    </row>
    <row r="10" spans="1:8">
      <c r="A10" s="430" t="s">
        <v>903</v>
      </c>
      <c r="B10" s="431" t="s">
        <v>955</v>
      </c>
      <c r="C10" s="447"/>
      <c r="D10" s="447"/>
      <c r="E10" s="447"/>
      <c r="F10" s="447"/>
      <c r="G10" s="430" t="s">
        <v>906</v>
      </c>
      <c r="H10" s="448"/>
    </row>
    <row r="11" spans="1:8" ht="21" customHeight="1">
      <c r="A11" s="432">
        <v>1</v>
      </c>
      <c r="B11" s="433" t="s">
        <v>956</v>
      </c>
      <c r="C11" s="449"/>
      <c r="D11" s="237"/>
      <c r="E11" s="237"/>
      <c r="F11" s="237"/>
      <c r="G11" s="438" t="s">
        <v>906</v>
      </c>
      <c r="H11" s="47"/>
    </row>
    <row r="12" spans="1:8">
      <c r="A12" s="430" t="s">
        <v>1017</v>
      </c>
      <c r="B12" s="434" t="s">
        <v>957</v>
      </c>
      <c r="C12" s="430"/>
      <c r="D12" s="438" t="s">
        <v>1028</v>
      </c>
      <c r="E12" s="396">
        <v>370</v>
      </c>
      <c r="F12" s="450">
        <v>1350</v>
      </c>
      <c r="G12" s="438">
        <f>E12*F12</f>
        <v>499500</v>
      </c>
      <c r="H12" s="47">
        <v>259</v>
      </c>
    </row>
    <row r="13" spans="1:8">
      <c r="A13" s="430" t="s">
        <v>1018</v>
      </c>
      <c r="B13" s="434" t="s">
        <v>958</v>
      </c>
      <c r="C13" s="430"/>
      <c r="D13" s="438" t="s">
        <v>1028</v>
      </c>
      <c r="E13" s="396">
        <v>100</v>
      </c>
      <c r="F13" s="450">
        <v>1650</v>
      </c>
      <c r="G13" s="438">
        <f t="shared" ref="G13:G74" si="0">E13*F13</f>
        <v>165000</v>
      </c>
      <c r="H13" s="47">
        <v>70</v>
      </c>
    </row>
    <row r="14" spans="1:8" ht="30">
      <c r="A14" s="432">
        <v>2</v>
      </c>
      <c r="B14" s="433" t="s">
        <v>961</v>
      </c>
      <c r="C14" s="438"/>
      <c r="D14" s="438" t="s">
        <v>1029</v>
      </c>
      <c r="E14" s="396">
        <v>8</v>
      </c>
      <c r="F14" s="451">
        <v>500</v>
      </c>
      <c r="G14" s="438">
        <f t="shared" si="0"/>
        <v>4000</v>
      </c>
      <c r="H14" s="47">
        <v>5.6</v>
      </c>
    </row>
    <row r="15" spans="1:8" ht="70">
      <c r="A15" s="432">
        <v>3</v>
      </c>
      <c r="B15" s="433" t="s">
        <v>962</v>
      </c>
      <c r="C15" s="449"/>
      <c r="D15" s="237"/>
      <c r="E15" s="438" t="s">
        <v>906</v>
      </c>
      <c r="F15" s="237"/>
      <c r="G15" s="438"/>
      <c r="H15" s="47"/>
    </row>
    <row r="16" spans="1:8">
      <c r="A16" s="430" t="s">
        <v>1017</v>
      </c>
      <c r="B16" s="434" t="s">
        <v>963</v>
      </c>
      <c r="C16" s="430"/>
      <c r="D16" s="438" t="s">
        <v>1030</v>
      </c>
      <c r="E16" s="438" t="s">
        <v>906</v>
      </c>
      <c r="F16" s="450">
        <v>2350</v>
      </c>
      <c r="G16" s="438"/>
      <c r="H16" s="47"/>
    </row>
    <row r="17" spans="1:8">
      <c r="A17" s="430" t="s">
        <v>1018</v>
      </c>
      <c r="B17" s="434" t="s">
        <v>964</v>
      </c>
      <c r="C17" s="430"/>
      <c r="D17" s="438" t="s">
        <v>1030</v>
      </c>
      <c r="E17" s="438" t="s">
        <v>906</v>
      </c>
      <c r="F17" s="450">
        <v>1850</v>
      </c>
      <c r="G17" s="438"/>
      <c r="H17" s="47"/>
    </row>
    <row r="18" spans="1:8">
      <c r="A18" s="430" t="s">
        <v>1019</v>
      </c>
      <c r="B18" s="434" t="s">
        <v>965</v>
      </c>
      <c r="C18" s="430"/>
      <c r="D18" s="438" t="s">
        <v>1030</v>
      </c>
      <c r="E18" s="438" t="s">
        <v>906</v>
      </c>
      <c r="F18" s="450">
        <v>1450</v>
      </c>
      <c r="G18" s="438"/>
      <c r="H18" s="47"/>
    </row>
    <row r="19" spans="1:8">
      <c r="A19" s="430" t="s">
        <v>1020</v>
      </c>
      <c r="B19" s="434" t="s">
        <v>966</v>
      </c>
      <c r="C19" s="430"/>
      <c r="D19" s="438" t="s">
        <v>1030</v>
      </c>
      <c r="E19" s="438" t="s">
        <v>906</v>
      </c>
      <c r="F19" s="450">
        <v>1200</v>
      </c>
      <c r="G19" s="438"/>
      <c r="H19" s="47"/>
    </row>
    <row r="20" spans="1:8" ht="50">
      <c r="A20" s="432">
        <v>4</v>
      </c>
      <c r="B20" s="237" t="s">
        <v>967</v>
      </c>
      <c r="C20" s="438"/>
      <c r="D20" s="438" t="s">
        <v>1028</v>
      </c>
      <c r="E20" s="396">
        <v>3.5</v>
      </c>
      <c r="F20" s="450">
        <v>3500</v>
      </c>
      <c r="G20" s="438">
        <f t="shared" si="0"/>
        <v>12250</v>
      </c>
      <c r="H20" s="47">
        <v>2.4500000000000002</v>
      </c>
    </row>
    <row r="21" spans="1:8" ht="30">
      <c r="A21" s="435">
        <v>5</v>
      </c>
      <c r="B21" s="433" t="s">
        <v>968</v>
      </c>
      <c r="C21" s="237"/>
      <c r="D21" s="237"/>
      <c r="E21" s="438" t="s">
        <v>906</v>
      </c>
      <c r="F21" s="237"/>
      <c r="G21" s="438"/>
      <c r="H21" s="47"/>
    </row>
    <row r="22" spans="1:8">
      <c r="A22" s="430" t="s">
        <v>1017</v>
      </c>
      <c r="B22" s="434" t="s">
        <v>969</v>
      </c>
      <c r="C22" s="430"/>
      <c r="D22" s="438" t="s">
        <v>1028</v>
      </c>
      <c r="E22" s="396">
        <v>1.5</v>
      </c>
      <c r="F22" s="450">
        <v>8600</v>
      </c>
      <c r="G22" s="438">
        <f t="shared" si="0"/>
        <v>12900</v>
      </c>
      <c r="H22" s="47">
        <v>1.05</v>
      </c>
    </row>
    <row r="23" spans="1:8" ht="40">
      <c r="A23" s="432">
        <v>6</v>
      </c>
      <c r="B23" s="433" t="s">
        <v>970</v>
      </c>
      <c r="C23" s="438"/>
      <c r="D23" s="438" t="s">
        <v>1028</v>
      </c>
      <c r="E23" s="396">
        <v>2.5</v>
      </c>
      <c r="F23" s="450">
        <v>8600</v>
      </c>
      <c r="G23" s="438">
        <f t="shared" si="0"/>
        <v>21500</v>
      </c>
      <c r="H23" s="47">
        <v>1.75</v>
      </c>
    </row>
    <row r="24" spans="1:8" ht="40">
      <c r="A24" s="432">
        <v>7</v>
      </c>
      <c r="B24" s="433" t="s">
        <v>971</v>
      </c>
      <c r="C24" s="438"/>
      <c r="D24" s="438" t="s">
        <v>1028</v>
      </c>
      <c r="E24" s="396">
        <v>3.5</v>
      </c>
      <c r="F24" s="450">
        <v>6500</v>
      </c>
      <c r="G24" s="438">
        <f t="shared" si="0"/>
        <v>22750</v>
      </c>
      <c r="H24" s="47">
        <v>2.4500000000000002</v>
      </c>
    </row>
    <row r="25" spans="1:8" ht="40">
      <c r="A25" s="432">
        <v>8</v>
      </c>
      <c r="B25" s="452" t="s">
        <v>972</v>
      </c>
      <c r="C25" s="438"/>
      <c r="D25" s="438" t="s">
        <v>1028</v>
      </c>
      <c r="E25" s="396">
        <v>1.5</v>
      </c>
      <c r="F25" s="450">
        <v>6500</v>
      </c>
      <c r="G25" s="438">
        <f t="shared" si="0"/>
        <v>9750</v>
      </c>
      <c r="H25" s="47">
        <v>1.05</v>
      </c>
    </row>
    <row r="26" spans="1:8" ht="50">
      <c r="A26" s="432">
        <v>9</v>
      </c>
      <c r="B26" s="277" t="s">
        <v>973</v>
      </c>
      <c r="C26" s="438"/>
      <c r="D26" s="438" t="s">
        <v>1028</v>
      </c>
      <c r="E26" s="396">
        <v>1.3</v>
      </c>
      <c r="F26" s="450">
        <v>6500</v>
      </c>
      <c r="G26" s="438">
        <f t="shared" si="0"/>
        <v>8450</v>
      </c>
      <c r="H26" s="47">
        <v>0.91</v>
      </c>
    </row>
    <row r="27" spans="1:8" ht="40">
      <c r="A27" s="432">
        <v>10</v>
      </c>
      <c r="B27" s="433" t="s">
        <v>974</v>
      </c>
      <c r="C27" s="438"/>
      <c r="D27" s="438" t="s">
        <v>1028</v>
      </c>
      <c r="E27" s="438" t="s">
        <v>906</v>
      </c>
      <c r="F27" s="450">
        <v>6500</v>
      </c>
      <c r="G27" s="438"/>
      <c r="H27" s="47"/>
    </row>
    <row r="28" spans="1:8" ht="40">
      <c r="A28" s="432">
        <v>11</v>
      </c>
      <c r="B28" s="433" t="s">
        <v>975</v>
      </c>
      <c r="C28" s="438"/>
      <c r="D28" s="438" t="s">
        <v>1028</v>
      </c>
      <c r="E28" s="438" t="s">
        <v>906</v>
      </c>
      <c r="F28" s="450">
        <v>6500</v>
      </c>
      <c r="G28" s="438"/>
      <c r="H28" s="47"/>
    </row>
    <row r="29" spans="1:8" ht="50">
      <c r="A29" s="432">
        <v>12</v>
      </c>
      <c r="B29" s="433" t="s">
        <v>976</v>
      </c>
      <c r="C29" s="449"/>
      <c r="D29" s="237"/>
      <c r="E29" s="438" t="s">
        <v>906</v>
      </c>
      <c r="F29" s="453"/>
      <c r="G29" s="438"/>
      <c r="H29" s="47"/>
    </row>
    <row r="30" spans="1:8">
      <c r="A30" s="430" t="s">
        <v>1017</v>
      </c>
      <c r="B30" s="434" t="s">
        <v>963</v>
      </c>
      <c r="C30" s="430"/>
      <c r="D30" s="438" t="s">
        <v>1030</v>
      </c>
      <c r="E30" s="438" t="s">
        <v>906</v>
      </c>
      <c r="F30" s="450">
        <v>2100</v>
      </c>
      <c r="G30" s="438"/>
      <c r="H30" s="47"/>
    </row>
    <row r="31" spans="1:8">
      <c r="A31" s="430" t="s">
        <v>1018</v>
      </c>
      <c r="B31" s="434" t="s">
        <v>964</v>
      </c>
      <c r="C31" s="430"/>
      <c r="D31" s="438" t="s">
        <v>1030</v>
      </c>
      <c r="E31" s="438" t="s">
        <v>906</v>
      </c>
      <c r="F31" s="450">
        <v>1800</v>
      </c>
      <c r="G31" s="438"/>
      <c r="H31" s="47"/>
    </row>
    <row r="32" spans="1:8">
      <c r="A32" s="430" t="s">
        <v>1019</v>
      </c>
      <c r="B32" s="434" t="s">
        <v>965</v>
      </c>
      <c r="C32" s="430"/>
      <c r="D32" s="438" t="s">
        <v>1030</v>
      </c>
      <c r="E32" s="438" t="s">
        <v>906</v>
      </c>
      <c r="F32" s="450">
        <v>1500</v>
      </c>
      <c r="G32" s="438"/>
      <c r="H32" s="47"/>
    </row>
    <row r="33" spans="1:8">
      <c r="A33" s="430" t="s">
        <v>1020</v>
      </c>
      <c r="B33" s="434" t="s">
        <v>966</v>
      </c>
      <c r="C33" s="430"/>
      <c r="D33" s="438" t="s">
        <v>1030</v>
      </c>
      <c r="E33" s="438" t="s">
        <v>906</v>
      </c>
      <c r="F33" s="450">
        <v>1200</v>
      </c>
      <c r="G33" s="438"/>
      <c r="H33" s="47"/>
    </row>
    <row r="34" spans="1:8" ht="30">
      <c r="A34" s="432">
        <v>13</v>
      </c>
      <c r="B34" s="434" t="s">
        <v>977</v>
      </c>
      <c r="C34" s="237"/>
      <c r="D34" s="237"/>
      <c r="E34" s="438" t="s">
        <v>906</v>
      </c>
      <c r="F34" s="237"/>
      <c r="G34" s="438"/>
      <c r="H34" s="47"/>
    </row>
    <row r="35" spans="1:8">
      <c r="A35" s="430" t="s">
        <v>1017</v>
      </c>
      <c r="B35" s="434" t="s">
        <v>963</v>
      </c>
      <c r="C35" s="430"/>
      <c r="D35" s="438" t="s">
        <v>1030</v>
      </c>
      <c r="E35" s="438" t="s">
        <v>906</v>
      </c>
      <c r="F35" s="450">
        <v>2500</v>
      </c>
      <c r="G35" s="438"/>
      <c r="H35" s="47"/>
    </row>
    <row r="36" spans="1:8">
      <c r="A36" s="430" t="s">
        <v>1018</v>
      </c>
      <c r="B36" s="434" t="s">
        <v>964</v>
      </c>
      <c r="C36" s="430"/>
      <c r="D36" s="438" t="s">
        <v>1030</v>
      </c>
      <c r="E36" s="438" t="s">
        <v>906</v>
      </c>
      <c r="F36" s="450">
        <v>2100</v>
      </c>
      <c r="G36" s="438"/>
      <c r="H36" s="47"/>
    </row>
    <row r="37" spans="1:8">
      <c r="A37" s="430" t="s">
        <v>1019</v>
      </c>
      <c r="B37" s="434" t="s">
        <v>965</v>
      </c>
      <c r="C37" s="430"/>
      <c r="D37" s="438" t="s">
        <v>1030</v>
      </c>
      <c r="E37" s="438" t="s">
        <v>906</v>
      </c>
      <c r="F37" s="450">
        <v>1650</v>
      </c>
      <c r="G37" s="438"/>
      <c r="H37" s="47"/>
    </row>
    <row r="38" spans="1:8">
      <c r="A38" s="430" t="s">
        <v>1020</v>
      </c>
      <c r="B38" s="434" t="s">
        <v>966</v>
      </c>
      <c r="C38" s="430"/>
      <c r="D38" s="438" t="s">
        <v>1030</v>
      </c>
      <c r="E38" s="438" t="s">
        <v>906</v>
      </c>
      <c r="F38" s="450">
        <v>1200</v>
      </c>
      <c r="G38" s="438"/>
      <c r="H38" s="47"/>
    </row>
    <row r="39" spans="1:8">
      <c r="A39" s="435">
        <v>14</v>
      </c>
      <c r="B39" s="434" t="s">
        <v>978</v>
      </c>
      <c r="C39" s="447"/>
      <c r="D39" s="237"/>
      <c r="E39" s="438" t="s">
        <v>906</v>
      </c>
      <c r="F39" s="237"/>
      <c r="G39" s="438"/>
      <c r="H39" s="47"/>
    </row>
    <row r="40" spans="1:8" ht="30">
      <c r="A40" s="277"/>
      <c r="B40" s="433" t="s">
        <v>979</v>
      </c>
      <c r="C40" s="430"/>
      <c r="D40" s="438" t="s">
        <v>1031</v>
      </c>
      <c r="E40" s="396">
        <v>1</v>
      </c>
      <c r="F40" s="450">
        <v>7600</v>
      </c>
      <c r="G40" s="438">
        <f t="shared" si="0"/>
        <v>7600</v>
      </c>
      <c r="H40" s="47">
        <v>0.7</v>
      </c>
    </row>
    <row r="41" spans="1:8">
      <c r="A41" s="435">
        <v>15</v>
      </c>
      <c r="B41" s="434" t="s">
        <v>980</v>
      </c>
      <c r="C41" s="447"/>
      <c r="D41" s="237"/>
      <c r="E41" s="438" t="s">
        <v>906</v>
      </c>
      <c r="F41" s="237"/>
      <c r="G41" s="438"/>
      <c r="H41" s="47"/>
    </row>
    <row r="42" spans="1:8">
      <c r="A42" s="436">
        <v>15.1</v>
      </c>
      <c r="B42" s="434" t="s">
        <v>981</v>
      </c>
      <c r="C42" s="447"/>
      <c r="D42" s="237"/>
      <c r="E42" s="438" t="s">
        <v>906</v>
      </c>
      <c r="F42" s="237"/>
      <c r="G42" s="438"/>
      <c r="H42" s="47"/>
    </row>
    <row r="43" spans="1:8" ht="60">
      <c r="A43" s="433"/>
      <c r="B43" s="433" t="s">
        <v>982</v>
      </c>
      <c r="C43" s="449"/>
      <c r="D43" s="237"/>
      <c r="E43" s="438" t="s">
        <v>906</v>
      </c>
      <c r="F43" s="237"/>
      <c r="G43" s="438"/>
      <c r="H43" s="47"/>
    </row>
    <row r="44" spans="1:8">
      <c r="A44" s="437"/>
      <c r="B44" s="434" t="s">
        <v>983</v>
      </c>
      <c r="C44" s="447"/>
      <c r="D44" s="237"/>
      <c r="E44" s="438" t="s">
        <v>906</v>
      </c>
      <c r="F44" s="237"/>
      <c r="G44" s="438"/>
      <c r="H44" s="47"/>
    </row>
    <row r="45" spans="1:8">
      <c r="A45" s="430" t="s">
        <v>1021</v>
      </c>
      <c r="B45" s="434" t="s">
        <v>984</v>
      </c>
      <c r="C45" s="430"/>
      <c r="D45" s="438" t="s">
        <v>1031</v>
      </c>
      <c r="E45" s="438" t="s">
        <v>906</v>
      </c>
      <c r="F45" s="450">
        <v>1500</v>
      </c>
      <c r="G45" s="438"/>
      <c r="H45" s="47"/>
    </row>
    <row r="46" spans="1:8">
      <c r="A46" s="430" t="s">
        <v>1022</v>
      </c>
      <c r="B46" s="434" t="s">
        <v>985</v>
      </c>
      <c r="C46" s="430"/>
      <c r="D46" s="438" t="s">
        <v>1031</v>
      </c>
      <c r="E46" s="438" t="s">
        <v>906</v>
      </c>
      <c r="F46" s="450">
        <v>1300</v>
      </c>
      <c r="G46" s="438"/>
      <c r="H46" s="47"/>
    </row>
    <row r="47" spans="1:8">
      <c r="A47" s="430" t="s">
        <v>1023</v>
      </c>
      <c r="B47" s="434" t="s">
        <v>986</v>
      </c>
      <c r="C47" s="430"/>
      <c r="D47" s="438" t="s">
        <v>1031</v>
      </c>
      <c r="E47" s="438" t="s">
        <v>906</v>
      </c>
      <c r="F47" s="450">
        <v>1200</v>
      </c>
      <c r="G47" s="438"/>
      <c r="H47" s="47"/>
    </row>
    <row r="48" spans="1:8">
      <c r="A48" s="430" t="s">
        <v>1024</v>
      </c>
      <c r="B48" s="434" t="s">
        <v>987</v>
      </c>
      <c r="C48" s="430"/>
      <c r="D48" s="438" t="s">
        <v>1031</v>
      </c>
      <c r="E48" s="396">
        <v>50</v>
      </c>
      <c r="F48" s="451">
        <v>950</v>
      </c>
      <c r="G48" s="438">
        <f t="shared" si="0"/>
        <v>47500</v>
      </c>
      <c r="H48" s="47">
        <v>35</v>
      </c>
    </row>
    <row r="49" spans="1:8">
      <c r="A49" s="430" t="s">
        <v>1025</v>
      </c>
      <c r="B49" s="434" t="s">
        <v>988</v>
      </c>
      <c r="C49" s="430"/>
      <c r="D49" s="438" t="s">
        <v>1031</v>
      </c>
      <c r="E49" s="396">
        <v>270</v>
      </c>
      <c r="F49" s="450">
        <v>1250</v>
      </c>
      <c r="G49" s="438">
        <f t="shared" si="0"/>
        <v>337500</v>
      </c>
      <c r="H49" s="47">
        <v>189</v>
      </c>
    </row>
    <row r="50" spans="1:8">
      <c r="A50" s="436">
        <v>15.2</v>
      </c>
      <c r="B50" s="434" t="s">
        <v>989</v>
      </c>
      <c r="C50" s="447"/>
      <c r="D50" s="237"/>
      <c r="E50" s="438" t="s">
        <v>906</v>
      </c>
      <c r="F50" s="237"/>
      <c r="G50" s="438"/>
      <c r="H50" s="47"/>
    </row>
    <row r="51" spans="1:8" ht="50">
      <c r="A51" s="433"/>
      <c r="B51" s="434" t="s">
        <v>990</v>
      </c>
      <c r="C51" s="449"/>
      <c r="D51" s="237"/>
      <c r="E51" s="438" t="s">
        <v>906</v>
      </c>
      <c r="F51" s="237"/>
      <c r="G51" s="438"/>
      <c r="H51" s="47"/>
    </row>
    <row r="52" spans="1:8">
      <c r="A52" s="430" t="s">
        <v>1021</v>
      </c>
      <c r="B52" s="434" t="s">
        <v>991</v>
      </c>
      <c r="C52" s="430"/>
      <c r="D52" s="438" t="s">
        <v>1031</v>
      </c>
      <c r="E52" s="438" t="s">
        <v>906</v>
      </c>
      <c r="F52" s="450">
        <v>1350</v>
      </c>
      <c r="G52" s="438"/>
      <c r="H52" s="47"/>
    </row>
    <row r="53" spans="1:8">
      <c r="A53" s="430" t="s">
        <v>1022</v>
      </c>
      <c r="B53" s="434" t="s">
        <v>992</v>
      </c>
      <c r="C53" s="430"/>
      <c r="D53" s="438" t="s">
        <v>1031</v>
      </c>
      <c r="E53" s="438" t="s">
        <v>906</v>
      </c>
      <c r="F53" s="450">
        <v>1650</v>
      </c>
      <c r="G53" s="438"/>
      <c r="H53" s="47"/>
    </row>
    <row r="54" spans="1:8">
      <c r="A54" s="437"/>
      <c r="B54" s="437"/>
      <c r="C54" s="447"/>
      <c r="D54" s="237"/>
      <c r="E54" s="237"/>
      <c r="F54" s="237"/>
      <c r="G54" s="438"/>
      <c r="H54" s="47"/>
    </row>
    <row r="55" spans="1:8">
      <c r="A55" s="430" t="s">
        <v>896</v>
      </c>
      <c r="B55" s="431" t="s">
        <v>994</v>
      </c>
      <c r="C55" s="447"/>
      <c r="D55" s="237"/>
      <c r="E55" s="237"/>
      <c r="F55" s="237"/>
      <c r="G55" s="438"/>
      <c r="H55" s="47"/>
    </row>
    <row r="56" spans="1:8">
      <c r="A56" s="435">
        <v>1</v>
      </c>
      <c r="B56" s="434" t="s">
        <v>995</v>
      </c>
      <c r="C56" s="447"/>
      <c r="D56" s="237"/>
      <c r="E56" s="237"/>
      <c r="F56" s="237"/>
      <c r="G56" s="438"/>
      <c r="H56" s="47"/>
    </row>
    <row r="57" spans="1:8">
      <c r="A57" s="436">
        <v>1.1000000000000001</v>
      </c>
      <c r="B57" s="434" t="s">
        <v>996</v>
      </c>
      <c r="C57" s="447"/>
      <c r="D57" s="237"/>
      <c r="E57" s="237"/>
      <c r="F57" s="237"/>
      <c r="G57" s="438"/>
      <c r="H57" s="47"/>
    </row>
    <row r="58" spans="1:8" ht="90">
      <c r="A58" s="433"/>
      <c r="B58" s="434" t="s">
        <v>997</v>
      </c>
      <c r="C58" s="449"/>
      <c r="D58" s="237"/>
      <c r="E58" s="237"/>
      <c r="F58" s="237"/>
      <c r="G58" s="438"/>
      <c r="H58" s="47"/>
    </row>
    <row r="59" spans="1:8" ht="80">
      <c r="A59" s="433"/>
      <c r="B59" s="433" t="s">
        <v>998</v>
      </c>
      <c r="C59" s="449"/>
      <c r="D59" s="237"/>
      <c r="E59" s="237"/>
      <c r="F59" s="237"/>
      <c r="G59" s="438"/>
      <c r="H59" s="47"/>
    </row>
    <row r="60" spans="1:8">
      <c r="A60" s="437"/>
      <c r="B60" s="434" t="s">
        <v>999</v>
      </c>
      <c r="C60" s="447"/>
      <c r="D60" s="237"/>
      <c r="E60" s="237"/>
      <c r="F60" s="237"/>
      <c r="G60" s="438"/>
      <c r="H60" s="47"/>
    </row>
    <row r="61" spans="1:8">
      <c r="A61" s="437"/>
      <c r="B61" s="431" t="s">
        <v>1000</v>
      </c>
      <c r="C61" s="447"/>
      <c r="D61" s="237"/>
      <c r="E61" s="237"/>
      <c r="F61" s="237"/>
      <c r="G61" s="438"/>
      <c r="H61" s="47"/>
    </row>
    <row r="62" spans="1:8">
      <c r="A62" s="437"/>
      <c r="B62" s="434" t="s">
        <v>1001</v>
      </c>
      <c r="C62" s="447"/>
      <c r="D62" s="237"/>
      <c r="E62" s="237"/>
      <c r="F62" s="237"/>
      <c r="G62" s="438"/>
      <c r="H62" s="47"/>
    </row>
    <row r="63" spans="1:8">
      <c r="A63" s="430" t="s">
        <v>1021</v>
      </c>
      <c r="B63" s="434" t="s">
        <v>1002</v>
      </c>
      <c r="C63" s="430"/>
      <c r="D63" s="237"/>
      <c r="E63" s="237"/>
      <c r="F63" s="237"/>
      <c r="G63" s="438"/>
      <c r="H63" s="47"/>
    </row>
    <row r="64" spans="1:8">
      <c r="A64" s="430" t="s">
        <v>1022</v>
      </c>
      <c r="B64" s="434" t="s">
        <v>1003</v>
      </c>
      <c r="C64" s="430"/>
      <c r="D64" s="438" t="s">
        <v>1032</v>
      </c>
      <c r="E64" s="396">
        <v>1</v>
      </c>
      <c r="F64" s="237">
        <v>65000</v>
      </c>
      <c r="G64" s="438">
        <f t="shared" si="0"/>
        <v>65000</v>
      </c>
      <c r="H64" s="47">
        <v>0.7</v>
      </c>
    </row>
    <row r="65" spans="1:8" ht="50">
      <c r="A65" s="438" t="s">
        <v>1026</v>
      </c>
      <c r="B65" s="433" t="s">
        <v>1004</v>
      </c>
      <c r="C65" s="449"/>
      <c r="D65" s="438" t="s">
        <v>1032</v>
      </c>
      <c r="E65" s="396">
        <v>1</v>
      </c>
      <c r="F65" s="450">
        <v>65000</v>
      </c>
      <c r="G65" s="438">
        <f t="shared" si="0"/>
        <v>65000</v>
      </c>
      <c r="H65" s="47">
        <v>0.7</v>
      </c>
    </row>
    <row r="66" spans="1:8" ht="150">
      <c r="A66" s="433"/>
      <c r="B66" s="434" t="s">
        <v>1005</v>
      </c>
      <c r="C66" s="449"/>
      <c r="D66" s="237"/>
      <c r="E66" s="438" t="s">
        <v>906</v>
      </c>
      <c r="F66" s="237"/>
      <c r="G66" s="438"/>
      <c r="H66" s="47"/>
    </row>
    <row r="67" spans="1:8" ht="30">
      <c r="A67" s="433"/>
      <c r="B67" s="433" t="s">
        <v>1006</v>
      </c>
      <c r="C67" s="449"/>
      <c r="D67" s="237"/>
      <c r="E67" s="438" t="s">
        <v>906</v>
      </c>
      <c r="F67" s="237"/>
      <c r="G67" s="438"/>
      <c r="H67" s="47"/>
    </row>
    <row r="68" spans="1:8">
      <c r="A68" s="437"/>
      <c r="B68" s="434" t="s">
        <v>1007</v>
      </c>
      <c r="C68" s="447"/>
      <c r="D68" s="237"/>
      <c r="E68" s="438" t="s">
        <v>906</v>
      </c>
      <c r="F68" s="237"/>
      <c r="G68" s="438"/>
      <c r="H68" s="47"/>
    </row>
    <row r="69" spans="1:8">
      <c r="A69" s="437"/>
      <c r="B69" s="434" t="s">
        <v>1008</v>
      </c>
      <c r="C69" s="447"/>
      <c r="D69" s="237"/>
      <c r="E69" s="438" t="s">
        <v>906</v>
      </c>
      <c r="F69" s="237"/>
      <c r="G69" s="438"/>
      <c r="H69" s="47"/>
    </row>
    <row r="70" spans="1:8">
      <c r="A70" s="437"/>
      <c r="B70" s="433" t="s">
        <v>1009</v>
      </c>
      <c r="C70" s="430"/>
      <c r="D70" s="237"/>
      <c r="E70" s="438" t="s">
        <v>906</v>
      </c>
      <c r="F70" s="237"/>
      <c r="G70" s="438"/>
      <c r="H70" s="47"/>
    </row>
    <row r="71" spans="1:8" ht="120">
      <c r="A71" s="438" t="s">
        <v>1027</v>
      </c>
      <c r="B71" s="434" t="s">
        <v>1010</v>
      </c>
      <c r="C71" s="449"/>
      <c r="D71" s="438" t="s">
        <v>1032</v>
      </c>
      <c r="E71" s="396">
        <v>1</v>
      </c>
      <c r="F71" s="454" t="s">
        <v>1037</v>
      </c>
      <c r="G71" s="438">
        <f t="shared" si="0"/>
        <v>195000</v>
      </c>
      <c r="H71" s="47">
        <v>0.7</v>
      </c>
    </row>
    <row r="72" spans="1:8">
      <c r="A72" s="437"/>
      <c r="B72" s="434" t="s">
        <v>1011</v>
      </c>
      <c r="C72" s="447"/>
      <c r="D72" s="237"/>
      <c r="E72" s="438" t="s">
        <v>906</v>
      </c>
      <c r="F72" s="237"/>
      <c r="G72" s="438"/>
      <c r="H72" s="47"/>
    </row>
    <row r="73" spans="1:8">
      <c r="A73" s="437"/>
      <c r="B73" s="433" t="s">
        <v>1012</v>
      </c>
      <c r="C73" s="430"/>
      <c r="D73" s="237"/>
      <c r="E73" s="438" t="s">
        <v>906</v>
      </c>
      <c r="F73" s="237"/>
      <c r="G73" s="438"/>
      <c r="H73" s="47"/>
    </row>
    <row r="74" spans="1:8">
      <c r="A74" s="436">
        <v>1.2</v>
      </c>
      <c r="B74" s="434" t="s">
        <v>1013</v>
      </c>
      <c r="C74" s="447"/>
      <c r="D74" s="438" t="s">
        <v>1032</v>
      </c>
      <c r="E74" s="396">
        <v>1</v>
      </c>
      <c r="F74" s="454" t="s">
        <v>1039</v>
      </c>
      <c r="G74" s="438">
        <f t="shared" si="0"/>
        <v>165000</v>
      </c>
      <c r="H74" s="47">
        <v>0.7</v>
      </c>
    </row>
    <row r="75" spans="1:8" ht="50">
      <c r="A75" s="455"/>
      <c r="B75" s="455" t="s">
        <v>1014</v>
      </c>
      <c r="C75" s="456"/>
      <c r="D75" s="457"/>
      <c r="E75" s="458"/>
      <c r="F75" s="459" t="s">
        <v>1046</v>
      </c>
      <c r="G75" s="460">
        <f>SUM(G12:G74)</f>
        <v>1638700</v>
      </c>
      <c r="H75" s="461"/>
    </row>
  </sheetData>
  <mergeCells count="9">
    <mergeCell ref="B6:B7"/>
    <mergeCell ref="F6:F7"/>
    <mergeCell ref="H6:H7"/>
    <mergeCell ref="A2:F2"/>
    <mergeCell ref="D3:F4"/>
    <mergeCell ref="A5:F5"/>
    <mergeCell ref="C6:C7"/>
    <mergeCell ref="E6:E7"/>
    <mergeCell ref="A6:A7"/>
  </mergeCells>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J80"/>
  <sheetViews>
    <sheetView topLeftCell="A77" zoomScale="80" zoomScaleNormal="80" workbookViewId="0">
      <selection activeCell="E92" sqref="E92"/>
    </sheetView>
  </sheetViews>
  <sheetFormatPr defaultRowHeight="14.5"/>
  <cols>
    <col min="3" max="3" width="64.1796875" customWidth="1"/>
    <col min="5" max="5" width="27.26953125" customWidth="1"/>
  </cols>
  <sheetData>
    <row r="2" spans="1:10" ht="23.5">
      <c r="A2" s="184"/>
      <c r="B2" s="594" t="s">
        <v>338</v>
      </c>
      <c r="C2" s="594"/>
      <c r="D2" s="594"/>
      <c r="E2" s="594"/>
      <c r="F2" s="594"/>
      <c r="G2" s="355"/>
      <c r="H2" s="185"/>
      <c r="I2" s="185"/>
      <c r="J2" s="185"/>
    </row>
    <row r="3" spans="1:10" ht="18.5">
      <c r="A3" s="595" t="s">
        <v>339</v>
      </c>
      <c r="B3" s="595"/>
      <c r="C3" s="595"/>
      <c r="D3" s="595"/>
      <c r="E3" s="595"/>
      <c r="F3" s="595"/>
      <c r="G3" s="356"/>
      <c r="H3" s="185"/>
      <c r="I3" s="185"/>
      <c r="J3" s="185"/>
    </row>
    <row r="4" spans="1:10" ht="18.5">
      <c r="A4" s="590"/>
      <c r="B4" s="590"/>
      <c r="C4" s="590"/>
      <c r="D4" s="590"/>
      <c r="E4" s="590"/>
      <c r="F4" s="590"/>
      <c r="G4" s="353"/>
      <c r="H4" s="185"/>
      <c r="I4" s="263" t="s">
        <v>505</v>
      </c>
      <c r="J4" s="185"/>
    </row>
    <row r="5" spans="1:10" ht="18.5">
      <c r="A5" s="600" t="s">
        <v>441</v>
      </c>
      <c r="B5" s="600"/>
      <c r="C5" s="600"/>
      <c r="D5" s="600"/>
      <c r="E5" s="600"/>
      <c r="F5" s="600"/>
      <c r="G5" s="357"/>
      <c r="H5" s="185"/>
      <c r="I5" s="185"/>
      <c r="J5" s="185"/>
    </row>
    <row r="6" spans="1:10" ht="18.5">
      <c r="A6" s="267" t="s">
        <v>442</v>
      </c>
      <c r="B6" s="213"/>
      <c r="C6" s="268"/>
      <c r="D6" s="269"/>
      <c r="E6" s="269"/>
      <c r="F6" s="269"/>
      <c r="G6" s="269"/>
      <c r="H6" s="269"/>
      <c r="I6" s="185"/>
      <c r="J6" s="185"/>
    </row>
    <row r="7" spans="1:10" ht="18.5">
      <c r="A7" s="267" t="s">
        <v>443</v>
      </c>
      <c r="B7" s="213"/>
      <c r="C7" s="270"/>
      <c r="D7" s="269"/>
      <c r="E7" s="269"/>
      <c r="F7" s="269"/>
      <c r="G7" s="269"/>
      <c r="H7" s="185"/>
      <c r="I7" s="185"/>
      <c r="J7" s="185"/>
    </row>
    <row r="8" spans="1:10" ht="15.5">
      <c r="A8" s="192"/>
      <c r="B8" s="192"/>
      <c r="C8" s="192"/>
      <c r="D8" s="194"/>
      <c r="E8" s="194"/>
      <c r="F8" s="194"/>
      <c r="G8" s="194"/>
      <c r="H8" s="185"/>
      <c r="I8" s="185"/>
      <c r="J8" s="185"/>
    </row>
    <row r="9" spans="1:10" ht="18.5">
      <c r="A9" s="586" t="s">
        <v>1113</v>
      </c>
      <c r="B9" s="586"/>
      <c r="C9" s="586"/>
      <c r="D9" s="586"/>
      <c r="E9" s="586"/>
      <c r="F9" s="586"/>
      <c r="G9" s="354"/>
      <c r="H9" s="185"/>
      <c r="I9" s="185"/>
      <c r="J9" s="185"/>
    </row>
    <row r="10" spans="1:10" ht="35">
      <c r="A10" s="219" t="s">
        <v>1</v>
      </c>
      <c r="B10" s="219" t="s">
        <v>345</v>
      </c>
      <c r="C10" s="219" t="s">
        <v>346</v>
      </c>
      <c r="D10" s="221" t="s">
        <v>351</v>
      </c>
      <c r="E10" s="221" t="s">
        <v>506</v>
      </c>
      <c r="F10" s="221" t="s">
        <v>508</v>
      </c>
      <c r="G10" s="221" t="s">
        <v>1198</v>
      </c>
      <c r="H10" s="221" t="s">
        <v>432</v>
      </c>
      <c r="I10" s="221" t="s">
        <v>353</v>
      </c>
      <c r="J10" s="221" t="s">
        <v>511</v>
      </c>
    </row>
    <row r="11" spans="1:10" ht="110.15" customHeight="1">
      <c r="A11" s="31"/>
      <c r="B11" s="47" t="s">
        <v>1114</v>
      </c>
      <c r="C11" s="179" t="s">
        <v>1115</v>
      </c>
      <c r="D11" s="31"/>
      <c r="E11" s="31"/>
      <c r="F11" s="31"/>
      <c r="G11" s="410"/>
      <c r="H11" s="31"/>
      <c r="I11" s="31"/>
      <c r="J11" s="31"/>
    </row>
    <row r="12" spans="1:10" ht="29">
      <c r="A12" s="31"/>
      <c r="B12" s="47" t="s">
        <v>1116</v>
      </c>
      <c r="C12" s="179" t="s">
        <v>1117</v>
      </c>
      <c r="D12" s="31"/>
      <c r="E12" s="31"/>
      <c r="F12" s="31"/>
      <c r="G12" s="410"/>
      <c r="H12" s="31"/>
      <c r="I12" s="31"/>
      <c r="J12" s="31"/>
    </row>
    <row r="13" spans="1:10" ht="43.5">
      <c r="A13" s="31"/>
      <c r="B13" s="47" t="s">
        <v>1118</v>
      </c>
      <c r="C13" s="179" t="s">
        <v>1119</v>
      </c>
      <c r="D13" s="31"/>
      <c r="E13" s="31"/>
      <c r="F13" s="31"/>
      <c r="G13" s="410"/>
      <c r="H13" s="31"/>
      <c r="I13" s="31"/>
      <c r="J13" s="31"/>
    </row>
    <row r="14" spans="1:10" ht="29">
      <c r="A14" s="31"/>
      <c r="B14" s="47" t="s">
        <v>1120</v>
      </c>
      <c r="C14" s="179" t="s">
        <v>1121</v>
      </c>
      <c r="D14" s="31"/>
      <c r="E14" s="31"/>
      <c r="F14" s="31"/>
      <c r="G14" s="410"/>
      <c r="H14" s="31"/>
      <c r="I14" s="31"/>
      <c r="J14" s="31"/>
    </row>
    <row r="15" spans="1:10">
      <c r="A15" s="47"/>
      <c r="B15" s="47" t="s">
        <v>1122</v>
      </c>
      <c r="C15" s="277" t="s">
        <v>1123</v>
      </c>
      <c r="D15" s="47"/>
      <c r="E15" s="47"/>
      <c r="F15" s="47"/>
      <c r="G15" s="275"/>
      <c r="H15" s="47"/>
      <c r="I15" s="47"/>
      <c r="J15" s="31"/>
    </row>
    <row r="16" spans="1:10" ht="145">
      <c r="A16" s="47"/>
      <c r="B16" s="47">
        <v>1</v>
      </c>
      <c r="C16" s="179" t="s">
        <v>1124</v>
      </c>
      <c r="D16" s="47" t="s">
        <v>74</v>
      </c>
      <c r="E16" s="237" t="s">
        <v>1125</v>
      </c>
      <c r="F16" s="47">
        <v>4</v>
      </c>
      <c r="G16" s="275">
        <v>4</v>
      </c>
      <c r="H16" s="47">
        <v>29000</v>
      </c>
      <c r="I16" s="47"/>
      <c r="J16" s="278" t="s">
        <v>520</v>
      </c>
    </row>
    <row r="17" spans="1:10" ht="116">
      <c r="A17" s="47"/>
      <c r="B17" s="47">
        <v>2</v>
      </c>
      <c r="C17" s="179" t="s">
        <v>1126</v>
      </c>
      <c r="D17" s="47" t="s">
        <v>74</v>
      </c>
      <c r="E17" s="47" t="s">
        <v>1127</v>
      </c>
      <c r="F17" s="47">
        <v>1</v>
      </c>
      <c r="G17" s="275">
        <v>1</v>
      </c>
      <c r="H17" s="47">
        <v>26000</v>
      </c>
      <c r="I17" s="47"/>
      <c r="J17" s="278" t="s">
        <v>520</v>
      </c>
    </row>
    <row r="18" spans="1:10" ht="101.5">
      <c r="A18" s="47"/>
      <c r="B18" s="47">
        <v>3</v>
      </c>
      <c r="C18" s="179" t="s">
        <v>1128</v>
      </c>
      <c r="D18" s="47" t="s">
        <v>74</v>
      </c>
      <c r="E18" s="47" t="s">
        <v>1127</v>
      </c>
      <c r="F18" s="47">
        <v>1</v>
      </c>
      <c r="G18" s="275">
        <v>1</v>
      </c>
      <c r="H18" s="47">
        <v>22000</v>
      </c>
      <c r="I18" s="47"/>
      <c r="J18" s="278" t="s">
        <v>520</v>
      </c>
    </row>
    <row r="19" spans="1:10" ht="29">
      <c r="A19" s="47"/>
      <c r="B19" s="47">
        <v>4</v>
      </c>
      <c r="C19" s="179" t="s">
        <v>1129</v>
      </c>
      <c r="D19" s="47" t="s">
        <v>74</v>
      </c>
      <c r="E19" s="47" t="s">
        <v>1130</v>
      </c>
      <c r="F19" s="47">
        <v>1</v>
      </c>
      <c r="G19" s="275">
        <v>1</v>
      </c>
      <c r="H19" s="47">
        <v>2500</v>
      </c>
      <c r="I19" s="47"/>
      <c r="J19" s="278" t="s">
        <v>520</v>
      </c>
    </row>
    <row r="20" spans="1:10" ht="43.5">
      <c r="A20" s="47"/>
      <c r="B20" s="47">
        <v>5</v>
      </c>
      <c r="C20" s="179" t="s">
        <v>1131</v>
      </c>
      <c r="D20" s="47" t="s">
        <v>74</v>
      </c>
      <c r="E20" s="47" t="s">
        <v>1132</v>
      </c>
      <c r="F20" s="47">
        <v>1</v>
      </c>
      <c r="G20" s="275">
        <v>1</v>
      </c>
      <c r="H20" s="47">
        <v>3200</v>
      </c>
      <c r="I20" s="47"/>
      <c r="J20" s="278" t="s">
        <v>520</v>
      </c>
    </row>
    <row r="21" spans="1:10" ht="43.5">
      <c r="A21" s="47"/>
      <c r="B21" s="47">
        <v>6</v>
      </c>
      <c r="C21" s="179" t="s">
        <v>1133</v>
      </c>
      <c r="D21" s="47" t="s">
        <v>74</v>
      </c>
      <c r="E21" s="47" t="s">
        <v>1134</v>
      </c>
      <c r="F21" s="47">
        <v>1</v>
      </c>
      <c r="G21" s="275">
        <v>1</v>
      </c>
      <c r="H21" s="47">
        <v>3200</v>
      </c>
      <c r="I21" s="47"/>
      <c r="J21" s="278" t="s">
        <v>520</v>
      </c>
    </row>
    <row r="22" spans="1:10" ht="43.5">
      <c r="A22" s="47"/>
      <c r="B22" s="47">
        <v>7</v>
      </c>
      <c r="C22" s="179" t="s">
        <v>1135</v>
      </c>
      <c r="D22" s="47" t="s">
        <v>74</v>
      </c>
      <c r="E22" s="237" t="s">
        <v>1136</v>
      </c>
      <c r="F22" s="47">
        <v>5</v>
      </c>
      <c r="G22" s="275">
        <v>5</v>
      </c>
      <c r="H22" s="47">
        <v>2500</v>
      </c>
      <c r="I22" s="47"/>
      <c r="J22" s="278" t="s">
        <v>520</v>
      </c>
    </row>
    <row r="23" spans="1:10" ht="58">
      <c r="A23" s="47"/>
      <c r="B23" s="47">
        <v>9</v>
      </c>
      <c r="C23" s="179" t="s">
        <v>1137</v>
      </c>
      <c r="D23" s="47" t="s">
        <v>74</v>
      </c>
      <c r="E23" s="237" t="s">
        <v>1138</v>
      </c>
      <c r="F23" s="47">
        <v>4</v>
      </c>
      <c r="G23" s="275">
        <v>4</v>
      </c>
      <c r="H23" s="47">
        <v>650</v>
      </c>
      <c r="I23" s="47"/>
      <c r="J23" s="278" t="s">
        <v>520</v>
      </c>
    </row>
    <row r="24" spans="1:10" ht="58">
      <c r="A24" s="47"/>
      <c r="B24" s="47">
        <v>11</v>
      </c>
      <c r="C24" s="179" t="s">
        <v>1139</v>
      </c>
      <c r="D24" s="47" t="s">
        <v>74</v>
      </c>
      <c r="E24" s="237" t="s">
        <v>1136</v>
      </c>
      <c r="F24" s="47">
        <v>5</v>
      </c>
      <c r="G24" s="275">
        <v>5</v>
      </c>
      <c r="H24" s="47">
        <v>6500</v>
      </c>
      <c r="I24" s="47"/>
      <c r="J24" s="278" t="s">
        <v>520</v>
      </c>
    </row>
    <row r="25" spans="1:10" ht="58">
      <c r="A25" s="47"/>
      <c r="B25" s="47">
        <v>13</v>
      </c>
      <c r="C25" s="179" t="s">
        <v>1058</v>
      </c>
      <c r="D25" s="47" t="s">
        <v>74</v>
      </c>
      <c r="E25" s="237" t="s">
        <v>1140</v>
      </c>
      <c r="F25" s="47">
        <v>5</v>
      </c>
      <c r="G25" s="275">
        <v>5</v>
      </c>
      <c r="H25" s="47">
        <v>3500</v>
      </c>
      <c r="I25" s="47"/>
      <c r="J25" s="278" t="s">
        <v>520</v>
      </c>
    </row>
    <row r="26" spans="1:10" ht="43.5">
      <c r="A26" s="47"/>
      <c r="B26" s="47">
        <v>14</v>
      </c>
      <c r="C26" s="179" t="s">
        <v>1141</v>
      </c>
      <c r="D26" s="47" t="s">
        <v>74</v>
      </c>
      <c r="E26" s="237" t="s">
        <v>1142</v>
      </c>
      <c r="F26" s="47">
        <v>2</v>
      </c>
      <c r="G26" s="275">
        <v>2</v>
      </c>
      <c r="H26" s="47">
        <v>9500</v>
      </c>
      <c r="I26" s="47"/>
      <c r="J26" s="278" t="s">
        <v>520</v>
      </c>
    </row>
    <row r="27" spans="1:10" ht="87">
      <c r="A27" s="47"/>
      <c r="B27" s="47">
        <v>15</v>
      </c>
      <c r="C27" s="179" t="s">
        <v>1143</v>
      </c>
      <c r="D27" s="47" t="s">
        <v>74</v>
      </c>
      <c r="E27" s="237" t="s">
        <v>1144</v>
      </c>
      <c r="F27" s="47">
        <v>4</v>
      </c>
      <c r="G27" s="275">
        <v>4</v>
      </c>
      <c r="H27" s="47">
        <v>6500</v>
      </c>
      <c r="I27" s="47"/>
      <c r="J27" s="278" t="s">
        <v>520</v>
      </c>
    </row>
    <row r="28" spans="1:10" ht="130.5">
      <c r="A28" s="47"/>
      <c r="B28" s="47">
        <v>18</v>
      </c>
      <c r="C28" s="179" t="s">
        <v>1145</v>
      </c>
      <c r="D28" s="47" t="s">
        <v>74</v>
      </c>
      <c r="E28" s="47" t="s">
        <v>1146</v>
      </c>
      <c r="F28" s="47">
        <v>3</v>
      </c>
      <c r="G28" s="275">
        <v>2</v>
      </c>
      <c r="H28" s="47">
        <v>26000</v>
      </c>
      <c r="I28" s="47"/>
      <c r="J28" s="278" t="s">
        <v>520</v>
      </c>
    </row>
    <row r="29" spans="1:10" ht="101.5">
      <c r="A29" s="47"/>
      <c r="B29" s="47">
        <v>19</v>
      </c>
      <c r="C29" s="179" t="s">
        <v>1147</v>
      </c>
      <c r="D29" s="47" t="s">
        <v>74</v>
      </c>
      <c r="E29" s="237" t="s">
        <v>1148</v>
      </c>
      <c r="F29" s="47">
        <v>28</v>
      </c>
      <c r="G29" s="275">
        <v>28</v>
      </c>
      <c r="H29" s="47">
        <v>3200</v>
      </c>
      <c r="I29" s="47"/>
      <c r="J29" s="278" t="s">
        <v>520</v>
      </c>
    </row>
    <row r="30" spans="1:10" ht="58">
      <c r="A30" s="47"/>
      <c r="B30" s="47">
        <v>20</v>
      </c>
      <c r="C30" s="179" t="s">
        <v>1149</v>
      </c>
      <c r="D30" s="47" t="s">
        <v>74</v>
      </c>
      <c r="E30" s="237" t="s">
        <v>1150</v>
      </c>
      <c r="F30" s="47">
        <v>5</v>
      </c>
      <c r="G30" s="275">
        <v>5</v>
      </c>
      <c r="H30" s="47">
        <v>3000</v>
      </c>
      <c r="I30" s="47"/>
      <c r="J30" s="278" t="s">
        <v>520</v>
      </c>
    </row>
    <row r="31" spans="1:10" ht="101.5">
      <c r="A31" s="47"/>
      <c r="B31" s="47">
        <v>21</v>
      </c>
      <c r="C31" s="179" t="s">
        <v>1151</v>
      </c>
      <c r="D31" s="47" t="s">
        <v>74</v>
      </c>
      <c r="E31" s="47" t="s">
        <v>1134</v>
      </c>
      <c r="F31" s="47">
        <v>1</v>
      </c>
      <c r="G31" s="275">
        <v>1</v>
      </c>
      <c r="H31" s="47">
        <v>31000</v>
      </c>
      <c r="I31" s="47"/>
      <c r="J31" s="278" t="s">
        <v>520</v>
      </c>
    </row>
    <row r="32" spans="1:10" ht="43.5">
      <c r="A32" s="47"/>
      <c r="B32" s="47">
        <v>22</v>
      </c>
      <c r="C32" s="179" t="s">
        <v>1152</v>
      </c>
      <c r="D32" s="47" t="s">
        <v>74</v>
      </c>
      <c r="E32" s="47" t="s">
        <v>1134</v>
      </c>
      <c r="F32" s="47">
        <v>1</v>
      </c>
      <c r="G32" s="275">
        <v>1</v>
      </c>
      <c r="H32" s="47">
        <v>3000</v>
      </c>
      <c r="I32" s="47"/>
      <c r="J32" s="278" t="s">
        <v>520</v>
      </c>
    </row>
    <row r="33" spans="1:10" ht="58">
      <c r="A33" s="47"/>
      <c r="B33" s="47">
        <v>23</v>
      </c>
      <c r="C33" s="179" t="s">
        <v>1066</v>
      </c>
      <c r="D33" s="47" t="s">
        <v>74</v>
      </c>
      <c r="E33" s="237" t="s">
        <v>1153</v>
      </c>
      <c r="F33" s="47">
        <v>3</v>
      </c>
      <c r="G33" s="275">
        <v>3</v>
      </c>
      <c r="H33" s="47">
        <v>15600</v>
      </c>
      <c r="I33" s="47"/>
      <c r="J33" s="278" t="s">
        <v>520</v>
      </c>
    </row>
    <row r="34" spans="1:10" ht="43.5">
      <c r="A34" s="47"/>
      <c r="B34" s="47">
        <v>24</v>
      </c>
      <c r="C34" s="179" t="s">
        <v>1154</v>
      </c>
      <c r="D34" s="47" t="s">
        <v>74</v>
      </c>
      <c r="E34" s="237" t="s">
        <v>1155</v>
      </c>
      <c r="F34" s="47">
        <v>8</v>
      </c>
      <c r="G34" s="275">
        <v>6</v>
      </c>
      <c r="H34" s="47">
        <v>3000</v>
      </c>
      <c r="I34" s="47"/>
      <c r="J34" s="278" t="s">
        <v>520</v>
      </c>
    </row>
    <row r="35" spans="1:10">
      <c r="A35" s="47"/>
      <c r="B35" s="47"/>
      <c r="C35" s="47"/>
      <c r="D35" s="47"/>
      <c r="E35" s="47"/>
      <c r="F35" s="47"/>
      <c r="G35" s="275"/>
      <c r="H35" s="47"/>
      <c r="I35" s="47"/>
      <c r="J35" s="31"/>
    </row>
    <row r="36" spans="1:10">
      <c r="A36" s="47"/>
      <c r="B36" s="272" t="s">
        <v>82</v>
      </c>
      <c r="C36" s="107" t="s">
        <v>31</v>
      </c>
      <c r="D36" s="47"/>
      <c r="E36" s="47"/>
      <c r="F36" s="47"/>
      <c r="G36" s="275"/>
      <c r="H36" s="47"/>
      <c r="I36" s="47"/>
      <c r="J36" s="31"/>
    </row>
    <row r="37" spans="1:10" ht="87">
      <c r="A37" s="47"/>
      <c r="B37" s="47"/>
      <c r="C37" s="179" t="s">
        <v>1156</v>
      </c>
      <c r="D37" s="47"/>
      <c r="E37" s="47"/>
      <c r="F37" s="47"/>
      <c r="G37" s="275"/>
      <c r="H37" s="47"/>
      <c r="I37" s="47"/>
      <c r="J37" s="31"/>
    </row>
    <row r="38" spans="1:10">
      <c r="A38" s="47"/>
      <c r="B38" s="47"/>
      <c r="C38" s="107" t="s">
        <v>1157</v>
      </c>
      <c r="D38" s="47"/>
      <c r="E38" s="47"/>
      <c r="F38" s="47"/>
      <c r="G38" s="275"/>
      <c r="H38" s="47"/>
      <c r="I38" s="47"/>
      <c r="J38" s="31"/>
    </row>
    <row r="39" spans="1:10">
      <c r="A39" s="47"/>
      <c r="B39" s="272" t="s">
        <v>1114</v>
      </c>
      <c r="C39" s="480" t="s">
        <v>1158</v>
      </c>
      <c r="D39" s="272" t="s">
        <v>1159</v>
      </c>
      <c r="E39" s="237" t="s">
        <v>1160</v>
      </c>
      <c r="F39" s="47">
        <v>57.3</v>
      </c>
      <c r="G39" s="275">
        <v>60</v>
      </c>
      <c r="H39" s="47">
        <v>170</v>
      </c>
      <c r="I39" s="47">
        <v>9741</v>
      </c>
      <c r="J39" s="31"/>
    </row>
    <row r="40" spans="1:10" ht="29">
      <c r="A40" s="47"/>
      <c r="B40" s="272" t="s">
        <v>1116</v>
      </c>
      <c r="C40" s="480" t="s">
        <v>1161</v>
      </c>
      <c r="D40" s="272" t="s">
        <v>1159</v>
      </c>
      <c r="E40" s="237" t="s">
        <v>1162</v>
      </c>
      <c r="F40" s="47">
        <v>29.8</v>
      </c>
      <c r="G40" s="275">
        <v>30</v>
      </c>
      <c r="H40" s="47">
        <v>190</v>
      </c>
      <c r="I40" s="47">
        <v>5662</v>
      </c>
      <c r="J40" s="31"/>
    </row>
    <row r="41" spans="1:10" ht="29">
      <c r="A41" s="47"/>
      <c r="B41" s="272" t="s">
        <v>1118</v>
      </c>
      <c r="C41" s="480" t="s">
        <v>1163</v>
      </c>
      <c r="D41" s="272" t="s">
        <v>1159</v>
      </c>
      <c r="E41" s="237" t="s">
        <v>1164</v>
      </c>
      <c r="F41" s="47">
        <v>13.23</v>
      </c>
      <c r="G41" s="275">
        <v>15</v>
      </c>
      <c r="H41" s="47">
        <v>220</v>
      </c>
      <c r="I41" s="47">
        <v>2910.6</v>
      </c>
      <c r="J41" s="31"/>
    </row>
    <row r="42" spans="1:10" ht="29">
      <c r="A42" s="47"/>
      <c r="B42" s="272" t="s">
        <v>1120</v>
      </c>
      <c r="C42" s="480" t="s">
        <v>1165</v>
      </c>
      <c r="D42" s="272" t="s">
        <v>1159</v>
      </c>
      <c r="E42" s="237" t="s">
        <v>1164</v>
      </c>
      <c r="F42" s="47">
        <v>14</v>
      </c>
      <c r="G42" s="275">
        <v>15</v>
      </c>
      <c r="H42" s="47">
        <v>275</v>
      </c>
      <c r="I42" s="47">
        <v>3850</v>
      </c>
      <c r="J42" s="31"/>
    </row>
    <row r="43" spans="1:10">
      <c r="A43" s="47"/>
      <c r="B43" s="272" t="s">
        <v>1122</v>
      </c>
      <c r="C43" s="480" t="s">
        <v>1166</v>
      </c>
      <c r="D43" s="272" t="s">
        <v>1159</v>
      </c>
      <c r="E43" s="47" t="s">
        <v>1167</v>
      </c>
      <c r="F43" s="47">
        <v>8.8000000000000007</v>
      </c>
      <c r="G43" s="275">
        <v>10</v>
      </c>
      <c r="H43" s="47">
        <v>300</v>
      </c>
      <c r="I43" s="47">
        <v>2640</v>
      </c>
      <c r="J43" s="31"/>
    </row>
    <row r="44" spans="1:10">
      <c r="A44" s="47"/>
      <c r="B44" s="272" t="s">
        <v>1168</v>
      </c>
      <c r="C44" s="480" t="s">
        <v>1169</v>
      </c>
      <c r="D44" s="272" t="s">
        <v>1159</v>
      </c>
      <c r="E44" s="47" t="s">
        <v>1167</v>
      </c>
      <c r="F44" s="47">
        <v>13.5</v>
      </c>
      <c r="G44" s="275">
        <v>15</v>
      </c>
      <c r="H44" s="47">
        <v>320</v>
      </c>
      <c r="I44" s="47">
        <v>4320</v>
      </c>
      <c r="J44" s="31"/>
    </row>
    <row r="45" spans="1:10">
      <c r="A45" s="47"/>
      <c r="B45" s="47"/>
      <c r="C45" s="47"/>
      <c r="D45" s="47"/>
      <c r="E45" s="47"/>
      <c r="F45" s="47"/>
      <c r="G45" s="275"/>
      <c r="H45" s="47"/>
      <c r="I45" s="47"/>
      <c r="J45" s="31"/>
    </row>
    <row r="46" spans="1:10" ht="130.5">
      <c r="A46" s="47"/>
      <c r="B46" s="47">
        <v>26</v>
      </c>
      <c r="C46" s="179" t="s">
        <v>1170</v>
      </c>
      <c r="D46" s="47"/>
      <c r="E46" s="47"/>
      <c r="F46" s="47"/>
      <c r="G46" s="275"/>
      <c r="H46" s="47"/>
      <c r="I46" s="47"/>
      <c r="J46" s="31"/>
    </row>
    <row r="47" spans="1:10" ht="203">
      <c r="A47" s="47"/>
      <c r="B47" s="47"/>
      <c r="C47" s="179" t="s">
        <v>1171</v>
      </c>
      <c r="D47" s="47"/>
      <c r="E47" s="47"/>
      <c r="F47" s="47"/>
      <c r="G47" s="275"/>
      <c r="H47" s="47"/>
      <c r="I47" s="47"/>
      <c r="J47" s="31"/>
    </row>
    <row r="48" spans="1:10">
      <c r="A48" s="47"/>
      <c r="B48" s="47"/>
      <c r="C48" s="47"/>
      <c r="D48" s="47"/>
      <c r="E48" s="47"/>
      <c r="F48" s="47"/>
      <c r="G48" s="275"/>
      <c r="H48" s="47"/>
      <c r="I48" s="47"/>
      <c r="J48" s="31"/>
    </row>
    <row r="49" spans="1:10">
      <c r="A49" s="47"/>
      <c r="B49" s="47" t="s">
        <v>1114</v>
      </c>
      <c r="C49" s="47" t="s">
        <v>1097</v>
      </c>
      <c r="D49" s="272" t="s">
        <v>1159</v>
      </c>
      <c r="E49" s="468" t="s">
        <v>1160</v>
      </c>
      <c r="F49" s="47">
        <v>96.76</v>
      </c>
      <c r="G49" s="275">
        <v>100</v>
      </c>
      <c r="H49" s="47">
        <v>145</v>
      </c>
      <c r="I49" s="47">
        <v>14030.2</v>
      </c>
      <c r="J49" s="31"/>
    </row>
    <row r="50" spans="1:10">
      <c r="A50" s="47"/>
      <c r="B50" s="47" t="s">
        <v>1116</v>
      </c>
      <c r="C50" s="47" t="s">
        <v>1161</v>
      </c>
      <c r="D50" s="272" t="s">
        <v>1159</v>
      </c>
      <c r="E50" s="468" t="s">
        <v>1160</v>
      </c>
      <c r="F50" s="47">
        <v>13.87</v>
      </c>
      <c r="G50" s="275">
        <v>15</v>
      </c>
      <c r="H50" s="47">
        <v>160</v>
      </c>
      <c r="I50" s="47">
        <v>2219.1999999999998</v>
      </c>
      <c r="J50" s="31"/>
    </row>
    <row r="51" spans="1:10">
      <c r="A51" s="47"/>
      <c r="B51" s="47"/>
      <c r="C51" s="47"/>
      <c r="D51" s="47"/>
      <c r="E51" s="47"/>
      <c r="F51" s="47"/>
      <c r="G51" s="275"/>
      <c r="H51" s="47"/>
      <c r="I51" s="47"/>
      <c r="J51" s="31"/>
    </row>
    <row r="52" spans="1:10" ht="58">
      <c r="A52" s="47"/>
      <c r="B52" s="47">
        <v>27</v>
      </c>
      <c r="C52" s="179" t="s">
        <v>1172</v>
      </c>
      <c r="D52" s="47"/>
      <c r="E52" s="47"/>
      <c r="F52" s="47"/>
      <c r="G52" s="275"/>
      <c r="H52" s="47"/>
      <c r="I52" s="47"/>
      <c r="J52" s="31"/>
    </row>
    <row r="53" spans="1:10">
      <c r="A53" s="47"/>
      <c r="B53" s="47"/>
      <c r="C53" s="480" t="s">
        <v>1173</v>
      </c>
      <c r="D53" s="47" t="s">
        <v>74</v>
      </c>
      <c r="E53" s="47" t="s">
        <v>1174</v>
      </c>
      <c r="F53" s="47">
        <v>2</v>
      </c>
      <c r="G53" s="275">
        <v>2</v>
      </c>
      <c r="H53" s="47">
        <v>650</v>
      </c>
      <c r="I53" s="47"/>
      <c r="J53" s="278" t="s">
        <v>520</v>
      </c>
    </row>
    <row r="54" spans="1:10">
      <c r="A54" s="47"/>
      <c r="B54" s="47"/>
      <c r="C54" s="480" t="s">
        <v>1175</v>
      </c>
      <c r="D54" s="47" t="s">
        <v>74</v>
      </c>
      <c r="E54" s="47" t="s">
        <v>1174</v>
      </c>
      <c r="F54" s="47">
        <v>10</v>
      </c>
      <c r="G54" s="275">
        <v>10</v>
      </c>
      <c r="H54" s="47">
        <v>700</v>
      </c>
      <c r="I54" s="47"/>
      <c r="J54" s="278" t="s">
        <v>520</v>
      </c>
    </row>
    <row r="55" spans="1:10">
      <c r="A55" s="47"/>
      <c r="B55" s="47"/>
      <c r="C55" s="480" t="s">
        <v>1176</v>
      </c>
      <c r="D55" s="47" t="s">
        <v>74</v>
      </c>
      <c r="E55" s="47" t="s">
        <v>1174</v>
      </c>
      <c r="F55" s="47">
        <v>1</v>
      </c>
      <c r="G55" s="275">
        <v>1</v>
      </c>
      <c r="H55" s="47">
        <v>700</v>
      </c>
      <c r="I55" s="47"/>
      <c r="J55" s="278" t="s">
        <v>520</v>
      </c>
    </row>
    <row r="56" spans="1:10">
      <c r="A56" s="47"/>
      <c r="B56" s="47"/>
      <c r="C56" s="480" t="s">
        <v>1177</v>
      </c>
      <c r="D56" s="47" t="s">
        <v>74</v>
      </c>
      <c r="E56" s="47" t="s">
        <v>1174</v>
      </c>
      <c r="F56" s="47">
        <v>1</v>
      </c>
      <c r="G56" s="275">
        <v>1</v>
      </c>
      <c r="H56" s="47">
        <v>750</v>
      </c>
      <c r="I56" s="47"/>
      <c r="J56" s="278" t="s">
        <v>520</v>
      </c>
    </row>
    <row r="57" spans="1:10">
      <c r="A57" s="47"/>
      <c r="B57" s="47"/>
      <c r="C57" s="47"/>
      <c r="D57" s="47"/>
      <c r="E57" s="47"/>
      <c r="F57" s="47"/>
      <c r="G57" s="275"/>
      <c r="H57" s="47"/>
      <c r="I57" s="47"/>
      <c r="J57" s="31"/>
    </row>
    <row r="58" spans="1:10" ht="29">
      <c r="A58" s="47"/>
      <c r="B58" s="47">
        <v>28</v>
      </c>
      <c r="C58" s="179" t="s">
        <v>1178</v>
      </c>
      <c r="D58" s="47"/>
      <c r="E58" s="47"/>
      <c r="F58" s="47"/>
      <c r="G58" s="275"/>
      <c r="H58" s="47"/>
      <c r="I58" s="47"/>
      <c r="J58" s="31"/>
    </row>
    <row r="59" spans="1:10">
      <c r="A59" s="47"/>
      <c r="B59" s="47"/>
      <c r="C59" s="31" t="s">
        <v>1102</v>
      </c>
      <c r="D59" s="47" t="s">
        <v>74</v>
      </c>
      <c r="E59" s="47" t="s">
        <v>1179</v>
      </c>
      <c r="F59" s="47">
        <v>1</v>
      </c>
      <c r="G59" s="275">
        <v>1</v>
      </c>
      <c r="H59" s="47">
        <v>1500</v>
      </c>
      <c r="I59" s="47">
        <v>1500</v>
      </c>
      <c r="J59" s="31"/>
    </row>
    <row r="60" spans="1:10" ht="101.5">
      <c r="A60" s="47"/>
      <c r="B60" s="47">
        <v>29</v>
      </c>
      <c r="C60" s="179" t="s">
        <v>1180</v>
      </c>
      <c r="D60" s="47"/>
      <c r="E60" s="47"/>
      <c r="F60" s="47"/>
      <c r="G60" s="275"/>
      <c r="H60" s="47"/>
      <c r="I60" s="47"/>
      <c r="J60" s="31"/>
    </row>
    <row r="61" spans="1:10">
      <c r="A61" s="47"/>
      <c r="B61" s="47" t="s">
        <v>1114</v>
      </c>
      <c r="C61" s="31" t="s">
        <v>1103</v>
      </c>
      <c r="D61" s="47" t="s">
        <v>1159</v>
      </c>
      <c r="E61" s="47" t="s">
        <v>1181</v>
      </c>
      <c r="F61" s="47">
        <v>52.8</v>
      </c>
      <c r="G61" s="275">
        <v>55</v>
      </c>
      <c r="H61" s="47">
        <v>350</v>
      </c>
      <c r="I61" s="47"/>
      <c r="J61" s="278" t="s">
        <v>520</v>
      </c>
    </row>
    <row r="62" spans="1:10">
      <c r="A62" s="47"/>
      <c r="B62" s="47" t="s">
        <v>1116</v>
      </c>
      <c r="C62" s="31" t="s">
        <v>1104</v>
      </c>
      <c r="D62" s="47" t="s">
        <v>1159</v>
      </c>
      <c r="E62" s="47" t="s">
        <v>1181</v>
      </c>
      <c r="F62" s="47">
        <v>13.5</v>
      </c>
      <c r="G62" s="275">
        <v>15</v>
      </c>
      <c r="H62" s="47">
        <v>400</v>
      </c>
      <c r="I62" s="47"/>
      <c r="J62" s="278" t="s">
        <v>520</v>
      </c>
    </row>
    <row r="63" spans="1:10">
      <c r="A63" s="47"/>
      <c r="B63" s="47" t="s">
        <v>1118</v>
      </c>
      <c r="C63" s="31" t="s">
        <v>1105</v>
      </c>
      <c r="D63" s="47" t="s">
        <v>1159</v>
      </c>
      <c r="E63" s="47" t="s">
        <v>1181</v>
      </c>
      <c r="F63" s="47">
        <v>12.8</v>
      </c>
      <c r="G63" s="275">
        <v>15</v>
      </c>
      <c r="H63" s="47">
        <v>430</v>
      </c>
      <c r="I63" s="47"/>
      <c r="J63" s="278" t="s">
        <v>520</v>
      </c>
    </row>
    <row r="64" spans="1:10">
      <c r="A64" s="47"/>
      <c r="B64" s="47" t="s">
        <v>1120</v>
      </c>
      <c r="C64" s="31" t="s">
        <v>1182</v>
      </c>
      <c r="D64" s="47" t="s">
        <v>1159</v>
      </c>
      <c r="E64" s="47" t="s">
        <v>1181</v>
      </c>
      <c r="F64" s="47">
        <v>14.01</v>
      </c>
      <c r="G64" s="275">
        <v>15</v>
      </c>
      <c r="H64" s="47">
        <v>450</v>
      </c>
      <c r="I64" s="47"/>
      <c r="J64" s="278" t="s">
        <v>520</v>
      </c>
    </row>
    <row r="65" spans="1:10">
      <c r="A65" s="47"/>
      <c r="B65" s="47"/>
      <c r="C65" s="47"/>
      <c r="D65" s="47"/>
      <c r="E65" s="47"/>
      <c r="F65" s="47"/>
      <c r="G65" s="275"/>
      <c r="H65" s="47"/>
      <c r="I65" s="47"/>
      <c r="J65" s="31"/>
    </row>
    <row r="66" spans="1:10">
      <c r="A66" s="47"/>
      <c r="B66" s="272" t="s">
        <v>101</v>
      </c>
      <c r="C66" s="107" t="s">
        <v>32</v>
      </c>
      <c r="D66" s="47"/>
      <c r="E66" s="47"/>
      <c r="F66" s="47"/>
      <c r="G66" s="275"/>
      <c r="H66" s="47"/>
      <c r="I66" s="47"/>
      <c r="J66" s="31"/>
    </row>
    <row r="67" spans="1:10" ht="188.5">
      <c r="A67" s="47"/>
      <c r="B67" s="47">
        <v>30</v>
      </c>
      <c r="C67" s="179" t="s">
        <v>1183</v>
      </c>
      <c r="D67" s="47"/>
      <c r="E67" s="47"/>
      <c r="F67" s="47"/>
      <c r="G67" s="275"/>
      <c r="H67" s="47"/>
      <c r="I67" s="47"/>
      <c r="J67" s="31"/>
    </row>
    <row r="68" spans="1:10" ht="72.5">
      <c r="A68" s="47"/>
      <c r="B68" s="47"/>
      <c r="C68" s="179" t="s">
        <v>1184</v>
      </c>
      <c r="D68" s="47"/>
      <c r="E68" s="47"/>
      <c r="F68" s="47"/>
      <c r="G68" s="275"/>
      <c r="H68" s="47"/>
      <c r="I68" s="47"/>
      <c r="J68" s="31"/>
    </row>
    <row r="69" spans="1:10" ht="43.5">
      <c r="A69" s="47"/>
      <c r="B69" s="47" t="s">
        <v>1114</v>
      </c>
      <c r="C69" s="480" t="s">
        <v>1185</v>
      </c>
      <c r="D69" s="47" t="s">
        <v>1159</v>
      </c>
      <c r="E69" s="237" t="s">
        <v>1186</v>
      </c>
      <c r="F69" s="47">
        <v>52.87</v>
      </c>
      <c r="G69" s="275">
        <v>53</v>
      </c>
      <c r="H69" s="47">
        <v>500</v>
      </c>
      <c r="I69" s="47">
        <v>26435</v>
      </c>
      <c r="J69" s="31"/>
    </row>
    <row r="70" spans="1:10">
      <c r="A70" s="31"/>
      <c r="B70" s="47" t="s">
        <v>1116</v>
      </c>
      <c r="C70" s="480" t="s">
        <v>1187</v>
      </c>
      <c r="D70" s="47" t="s">
        <v>1159</v>
      </c>
      <c r="E70" s="237" t="s">
        <v>1160</v>
      </c>
      <c r="F70" s="47">
        <v>28.02</v>
      </c>
      <c r="G70" s="275">
        <v>30</v>
      </c>
      <c r="H70" s="47">
        <v>450</v>
      </c>
      <c r="I70" s="47">
        <v>12609</v>
      </c>
      <c r="J70" s="31"/>
    </row>
    <row r="71" spans="1:10">
      <c r="A71" s="31"/>
      <c r="B71" s="47" t="s">
        <v>1118</v>
      </c>
      <c r="C71" s="480" t="s">
        <v>1169</v>
      </c>
      <c r="D71" s="47" t="s">
        <v>1159</v>
      </c>
      <c r="E71" s="47" t="s">
        <v>1188</v>
      </c>
      <c r="F71" s="47">
        <v>49</v>
      </c>
      <c r="G71" s="275">
        <v>50</v>
      </c>
      <c r="H71" s="47">
        <v>380</v>
      </c>
      <c r="I71" s="47">
        <v>18620</v>
      </c>
      <c r="J71" s="31"/>
    </row>
    <row r="72" spans="1:10">
      <c r="A72" s="31"/>
      <c r="B72" s="47" t="s">
        <v>1120</v>
      </c>
      <c r="C72" s="480" t="s">
        <v>1166</v>
      </c>
      <c r="D72" s="47" t="s">
        <v>1159</v>
      </c>
      <c r="E72" s="47" t="s">
        <v>1189</v>
      </c>
      <c r="F72" s="47">
        <v>8.8800000000000008</v>
      </c>
      <c r="G72" s="275">
        <v>10</v>
      </c>
      <c r="H72" s="47">
        <v>350</v>
      </c>
      <c r="I72" s="47">
        <v>3108.0000000000005</v>
      </c>
      <c r="J72" s="31"/>
    </row>
    <row r="73" spans="1:10" ht="101.5">
      <c r="A73" s="31"/>
      <c r="B73" s="47">
        <v>31</v>
      </c>
      <c r="C73" s="179" t="s">
        <v>1190</v>
      </c>
      <c r="D73" s="47"/>
      <c r="E73" s="47"/>
      <c r="F73" s="47"/>
      <c r="G73" s="275"/>
      <c r="H73" s="47"/>
      <c r="I73" s="47"/>
      <c r="J73" s="31"/>
    </row>
    <row r="74" spans="1:10" ht="101.5">
      <c r="A74" s="31"/>
      <c r="B74" s="47" t="s">
        <v>1114</v>
      </c>
      <c r="C74" s="480" t="s">
        <v>1109</v>
      </c>
      <c r="D74" s="47" t="s">
        <v>74</v>
      </c>
      <c r="E74" s="237" t="s">
        <v>1191</v>
      </c>
      <c r="F74" s="47">
        <v>10</v>
      </c>
      <c r="G74" s="275">
        <v>10</v>
      </c>
      <c r="H74" s="47">
        <v>1500</v>
      </c>
      <c r="I74" s="47">
        <v>15000</v>
      </c>
      <c r="J74" s="31"/>
    </row>
    <row r="75" spans="1:10" ht="101.5">
      <c r="A75" s="31"/>
      <c r="B75" s="47">
        <v>32</v>
      </c>
      <c r="C75" s="179" t="s">
        <v>1192</v>
      </c>
      <c r="D75" s="47"/>
      <c r="E75" s="47"/>
      <c r="F75" s="47"/>
      <c r="G75" s="275"/>
      <c r="H75" s="47"/>
      <c r="I75" s="47"/>
      <c r="J75" s="31"/>
    </row>
    <row r="76" spans="1:10" ht="87">
      <c r="A76" s="31"/>
      <c r="B76" s="47" t="s">
        <v>1114</v>
      </c>
      <c r="C76" s="31" t="s">
        <v>1109</v>
      </c>
      <c r="D76" s="47" t="s">
        <v>74</v>
      </c>
      <c r="E76" s="237" t="s">
        <v>1193</v>
      </c>
      <c r="F76" s="47">
        <v>8</v>
      </c>
      <c r="G76" s="275">
        <v>8</v>
      </c>
      <c r="H76" s="47">
        <v>1500</v>
      </c>
      <c r="I76" s="47">
        <v>12000</v>
      </c>
      <c r="J76" s="31"/>
    </row>
    <row r="77" spans="1:10" ht="29">
      <c r="A77" s="31"/>
      <c r="B77" s="47">
        <v>33</v>
      </c>
      <c r="C77" s="179" t="s">
        <v>1194</v>
      </c>
      <c r="D77" s="47" t="s">
        <v>74</v>
      </c>
      <c r="E77" s="47" t="s">
        <v>1195</v>
      </c>
      <c r="F77" s="47">
        <v>4</v>
      </c>
      <c r="G77" s="275">
        <v>4</v>
      </c>
      <c r="H77" s="47">
        <v>600</v>
      </c>
      <c r="I77" s="47">
        <v>2400</v>
      </c>
      <c r="J77" s="31"/>
    </row>
    <row r="78" spans="1:10" ht="87">
      <c r="A78" s="31"/>
      <c r="B78" s="47">
        <v>34</v>
      </c>
      <c r="C78" s="179" t="s">
        <v>1196</v>
      </c>
      <c r="D78" s="47" t="s">
        <v>74</v>
      </c>
      <c r="E78" s="237" t="s">
        <v>1197</v>
      </c>
      <c r="F78" s="47">
        <v>3</v>
      </c>
      <c r="G78" s="275">
        <v>3</v>
      </c>
      <c r="H78" s="47">
        <v>860</v>
      </c>
      <c r="I78" s="47">
        <v>2580</v>
      </c>
      <c r="J78" s="31"/>
    </row>
    <row r="79" spans="1:10" ht="15.5">
      <c r="A79" s="31"/>
      <c r="B79" s="47"/>
      <c r="C79" s="47"/>
      <c r="D79" s="47"/>
      <c r="E79" s="47"/>
      <c r="F79" s="47"/>
      <c r="G79" s="47"/>
      <c r="H79" s="225" t="s">
        <v>53</v>
      </c>
      <c r="I79" s="225">
        <v>139625</v>
      </c>
      <c r="J79" s="31"/>
    </row>
    <row r="80" spans="1:10">
      <c r="A80" s="31"/>
      <c r="B80" s="47"/>
      <c r="C80" s="47"/>
      <c r="D80" s="47"/>
      <c r="E80" s="47"/>
      <c r="F80" s="47"/>
      <c r="G80" s="47"/>
      <c r="H80" s="47"/>
      <c r="I80" s="47"/>
      <c r="J80" s="31"/>
    </row>
  </sheetData>
  <mergeCells count="5">
    <mergeCell ref="B2:F2"/>
    <mergeCell ref="A3:F3"/>
    <mergeCell ref="A4:F4"/>
    <mergeCell ref="A5:F5"/>
    <mergeCell ref="A9:F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L45"/>
  <sheetViews>
    <sheetView topLeftCell="A21" zoomScale="80" zoomScaleNormal="80" workbookViewId="0">
      <selection activeCell="L26" sqref="L26"/>
    </sheetView>
  </sheetViews>
  <sheetFormatPr defaultRowHeight="14.5"/>
  <cols>
    <col min="3" max="3" width="45.7265625" customWidth="1"/>
  </cols>
  <sheetData>
    <row r="2" spans="1:12" ht="23.5">
      <c r="A2" s="184"/>
      <c r="B2" s="594" t="s">
        <v>338</v>
      </c>
      <c r="C2" s="594"/>
      <c r="D2" s="594"/>
      <c r="E2" s="594"/>
      <c r="F2" s="594"/>
      <c r="G2" s="594"/>
      <c r="H2" s="594"/>
      <c r="I2" s="594"/>
      <c r="J2" s="594"/>
      <c r="K2" s="185"/>
      <c r="L2" s="185"/>
    </row>
    <row r="3" spans="1:12" ht="18.5">
      <c r="A3" s="595" t="s">
        <v>339</v>
      </c>
      <c r="B3" s="595"/>
      <c r="C3" s="595"/>
      <c r="D3" s="595"/>
      <c r="E3" s="595"/>
      <c r="F3" s="595"/>
      <c r="G3" s="595"/>
      <c r="H3" s="595"/>
      <c r="I3" s="595"/>
      <c r="J3" s="185"/>
      <c r="K3" s="185"/>
      <c r="L3" s="185"/>
    </row>
    <row r="4" spans="1:12" ht="18.5">
      <c r="A4" s="590" t="s">
        <v>453</v>
      </c>
      <c r="B4" s="590"/>
      <c r="C4" s="590"/>
      <c r="D4" s="590"/>
      <c r="E4" s="590"/>
      <c r="F4" s="590"/>
      <c r="G4" s="590"/>
      <c r="H4" s="590"/>
      <c r="I4" s="590"/>
      <c r="J4" s="185"/>
      <c r="K4" s="185"/>
      <c r="L4" s="185"/>
    </row>
    <row r="5" spans="1:12" ht="18.5">
      <c r="A5" s="585" t="s">
        <v>441</v>
      </c>
      <c r="B5" s="585"/>
      <c r="C5" s="585"/>
      <c r="D5" s="585"/>
      <c r="E5" s="585"/>
      <c r="F5" s="585"/>
      <c r="G5" s="585"/>
      <c r="H5" s="585"/>
      <c r="I5" s="585"/>
      <c r="J5" s="185"/>
      <c r="K5" s="185"/>
      <c r="L5" s="185"/>
    </row>
    <row r="6" spans="1:12" ht="18.5">
      <c r="A6" s="212" t="s">
        <v>442</v>
      </c>
      <c r="B6" s="213"/>
      <c r="C6" s="214"/>
      <c r="D6" s="215"/>
      <c r="E6" s="216"/>
      <c r="F6" s="216"/>
      <c r="G6" s="216"/>
      <c r="H6" s="216"/>
      <c r="I6" s="216"/>
      <c r="J6" s="185"/>
      <c r="K6" s="185"/>
      <c r="L6" s="185"/>
    </row>
    <row r="7" spans="1:12" ht="18.5">
      <c r="A7" s="212" t="s">
        <v>443</v>
      </c>
      <c r="B7" s="213"/>
      <c r="C7" s="217"/>
      <c r="D7" s="218"/>
      <c r="E7" s="216"/>
      <c r="F7" s="216"/>
      <c r="G7" s="216"/>
      <c r="H7" s="216"/>
      <c r="I7" s="216"/>
      <c r="J7" s="185"/>
      <c r="K7" s="185"/>
      <c r="L7" s="185"/>
    </row>
    <row r="8" spans="1:12" ht="15.5">
      <c r="A8" s="192"/>
      <c r="B8" s="192"/>
      <c r="C8" s="192"/>
      <c r="D8" s="193"/>
      <c r="E8" s="193"/>
      <c r="F8" s="193"/>
      <c r="G8" s="194"/>
      <c r="H8" s="194"/>
      <c r="I8" s="194"/>
      <c r="J8" s="185"/>
      <c r="K8" s="185"/>
      <c r="L8" s="185"/>
    </row>
    <row r="9" spans="1:12" ht="18.5">
      <c r="A9" s="586" t="s">
        <v>1292</v>
      </c>
      <c r="B9" s="586"/>
      <c r="C9" s="586"/>
      <c r="D9" s="586"/>
      <c r="E9" s="586"/>
      <c r="F9" s="586"/>
      <c r="G9" s="586"/>
      <c r="H9" s="586"/>
      <c r="I9" s="586"/>
      <c r="J9" s="185"/>
      <c r="K9" s="185"/>
      <c r="L9" s="185"/>
    </row>
    <row r="10" spans="1:12" ht="35">
      <c r="A10" s="219" t="s">
        <v>1</v>
      </c>
      <c r="B10" s="219" t="s">
        <v>345</v>
      </c>
      <c r="C10" s="219" t="s">
        <v>346</v>
      </c>
      <c r="D10" s="220" t="s">
        <v>347</v>
      </c>
      <c r="E10" s="221" t="s">
        <v>348</v>
      </c>
      <c r="F10" s="221" t="s">
        <v>349</v>
      </c>
      <c r="G10" s="221" t="s">
        <v>350</v>
      </c>
      <c r="H10" s="221" t="s">
        <v>351</v>
      </c>
      <c r="I10" s="221" t="s">
        <v>74</v>
      </c>
      <c r="J10" s="221" t="s">
        <v>49</v>
      </c>
      <c r="K10" s="221" t="s">
        <v>432</v>
      </c>
      <c r="L10" s="221" t="s">
        <v>353</v>
      </c>
    </row>
    <row r="11" spans="1:12" ht="18.5">
      <c r="A11" s="47">
        <v>1</v>
      </c>
      <c r="B11" s="513" t="s">
        <v>158</v>
      </c>
      <c r="C11" s="514" t="s">
        <v>33</v>
      </c>
      <c r="D11" s="31"/>
      <c r="E11" s="31"/>
      <c r="F11" s="31"/>
      <c r="G11" s="31"/>
      <c r="H11" s="31"/>
      <c r="I11" s="31"/>
      <c r="J11" s="31"/>
      <c r="K11" s="31"/>
      <c r="L11" s="31"/>
    </row>
    <row r="12" spans="1:12">
      <c r="A12" s="31"/>
      <c r="B12" s="31"/>
      <c r="C12" s="31"/>
      <c r="D12" s="31"/>
      <c r="E12" s="31"/>
      <c r="F12" s="31"/>
      <c r="G12" s="31"/>
      <c r="H12" s="31"/>
      <c r="I12" s="31"/>
      <c r="J12" s="31"/>
      <c r="K12" s="31"/>
      <c r="L12" s="31"/>
    </row>
    <row r="13" spans="1:12" ht="174" customHeight="1">
      <c r="A13" s="226"/>
      <c r="B13" s="222">
        <v>35</v>
      </c>
      <c r="C13" s="230" t="s">
        <v>1293</v>
      </c>
      <c r="D13" s="226"/>
      <c r="E13" s="226"/>
      <c r="F13" s="226"/>
      <c r="G13" s="226"/>
      <c r="H13" s="226"/>
      <c r="I13" s="226"/>
      <c r="J13" s="226"/>
      <c r="K13" s="226"/>
      <c r="L13" s="226"/>
    </row>
    <row r="14" spans="1:12" ht="15.5">
      <c r="A14" s="226"/>
      <c r="B14" s="226"/>
      <c r="C14" s="226"/>
      <c r="D14" s="226"/>
      <c r="E14" s="226"/>
      <c r="F14" s="226"/>
      <c r="G14" s="226"/>
      <c r="H14" s="226"/>
      <c r="I14" s="226"/>
      <c r="J14" s="226"/>
      <c r="K14" s="226"/>
      <c r="L14" s="226"/>
    </row>
    <row r="15" spans="1:12" ht="217">
      <c r="A15" s="226"/>
      <c r="B15" s="226"/>
      <c r="C15" s="230" t="s">
        <v>1294</v>
      </c>
      <c r="D15" s="226"/>
      <c r="E15" s="222"/>
      <c r="F15" s="222"/>
      <c r="G15" s="222"/>
      <c r="H15" s="222"/>
      <c r="I15" s="222"/>
      <c r="J15" s="222"/>
      <c r="K15" s="222"/>
      <c r="L15" s="222"/>
    </row>
    <row r="16" spans="1:12" s="94" customFormat="1" ht="25.5" customHeight="1">
      <c r="A16" s="223"/>
      <c r="B16" s="223"/>
      <c r="C16" s="515" t="s">
        <v>1295</v>
      </c>
      <c r="D16" s="223"/>
      <c r="E16" s="222"/>
      <c r="F16" s="222"/>
      <c r="G16" s="222"/>
      <c r="H16" s="222"/>
      <c r="I16" s="222"/>
      <c r="J16" s="222"/>
      <c r="K16" s="222"/>
      <c r="L16" s="222"/>
    </row>
    <row r="17" spans="1:12" ht="15.5">
      <c r="A17" s="226"/>
      <c r="B17" s="222"/>
      <c r="C17" s="226"/>
      <c r="D17" s="232" t="s">
        <v>1296</v>
      </c>
      <c r="E17" s="222">
        <f>(6+2.56+3.407+0.2+0.7+4.484+0.45+0.6+1+5.25+1.773+0.3+0.6087+0.615+1.529+0.655+1.6+2.2+1.63+1+0.78+2.33+1.695+0.41+1.145+0.685+3.885+0.6+0.7+5.06+1+1.368+1.7+2.613+1.3+2.4+1.924+1.565+1.7+0.752+1.2+4.23+0.42+0.62+2.88+1.53+0.25+2.54+1.53+0.5+0.6+2.6)</f>
        <v>89.073700000000017</v>
      </c>
      <c r="F17" s="222"/>
      <c r="G17" s="222"/>
      <c r="H17" s="222" t="s">
        <v>514</v>
      </c>
      <c r="I17" s="222">
        <v>1</v>
      </c>
      <c r="J17" s="222">
        <f t="shared" ref="J17:J22" si="0">E17*I17</f>
        <v>89.073700000000017</v>
      </c>
      <c r="K17" s="222">
        <v>650</v>
      </c>
      <c r="L17" s="222">
        <f t="shared" ref="L17:L22" si="1">J17*K17</f>
        <v>57897.905000000013</v>
      </c>
    </row>
    <row r="18" spans="1:12" ht="15.5">
      <c r="A18" s="226"/>
      <c r="B18" s="226"/>
      <c r="C18" s="226"/>
      <c r="D18" s="232" t="s">
        <v>1297</v>
      </c>
      <c r="E18" s="222">
        <f>2.55+0.621+0.6+1+0.6+1.18+2.18+2.41+2.33</f>
        <v>13.471</v>
      </c>
      <c r="F18" s="222"/>
      <c r="G18" s="222"/>
      <c r="H18" s="222" t="s">
        <v>514</v>
      </c>
      <c r="I18" s="222">
        <v>1</v>
      </c>
      <c r="J18" s="222">
        <f t="shared" si="0"/>
        <v>13.471</v>
      </c>
      <c r="K18" s="222">
        <v>750</v>
      </c>
      <c r="L18" s="222">
        <f t="shared" si="1"/>
        <v>10103.25</v>
      </c>
    </row>
    <row r="19" spans="1:12" ht="15.5">
      <c r="A19" s="226"/>
      <c r="B19" s="226"/>
      <c r="C19" s="226"/>
      <c r="D19" s="232" t="s">
        <v>1298</v>
      </c>
      <c r="E19" s="222">
        <f>0.439+2.581+2.803</f>
        <v>5.8230000000000004</v>
      </c>
      <c r="F19" s="222"/>
      <c r="G19" s="222"/>
      <c r="H19" s="222" t="s">
        <v>514</v>
      </c>
      <c r="I19" s="222">
        <v>1</v>
      </c>
      <c r="J19" s="222">
        <f t="shared" si="0"/>
        <v>5.8230000000000004</v>
      </c>
      <c r="K19" s="222">
        <v>820</v>
      </c>
      <c r="L19" s="222">
        <f t="shared" si="1"/>
        <v>4774.8600000000006</v>
      </c>
    </row>
    <row r="20" spans="1:12" ht="15.5">
      <c r="A20" s="226"/>
      <c r="B20" s="226"/>
      <c r="C20" s="226"/>
      <c r="D20" s="232" t="s">
        <v>1299</v>
      </c>
      <c r="E20" s="222">
        <f>1.138+4.682+3.238+1.064+1.924+3.875</f>
        <v>15.920999999999999</v>
      </c>
      <c r="F20" s="222"/>
      <c r="G20" s="222"/>
      <c r="H20" s="222" t="s">
        <v>514</v>
      </c>
      <c r="I20" s="222">
        <v>1</v>
      </c>
      <c r="J20" s="222">
        <f t="shared" si="0"/>
        <v>15.920999999999999</v>
      </c>
      <c r="K20" s="222">
        <v>900</v>
      </c>
      <c r="L20" s="222">
        <f t="shared" si="1"/>
        <v>14328.9</v>
      </c>
    </row>
    <row r="21" spans="1:12" ht="15.5">
      <c r="A21" s="226"/>
      <c r="B21" s="226"/>
      <c r="C21" s="226"/>
      <c r="D21" s="232" t="s">
        <v>1300</v>
      </c>
      <c r="E21" s="222">
        <f>13.182</f>
        <v>13.182</v>
      </c>
      <c r="F21" s="222"/>
      <c r="G21" s="222"/>
      <c r="H21" s="222" t="s">
        <v>514</v>
      </c>
      <c r="I21" s="222">
        <v>1</v>
      </c>
      <c r="J21" s="222">
        <f t="shared" si="0"/>
        <v>13.182</v>
      </c>
      <c r="K21" s="222">
        <v>1100</v>
      </c>
      <c r="L21" s="222">
        <f t="shared" si="1"/>
        <v>14500.2</v>
      </c>
    </row>
    <row r="22" spans="1:12" ht="15.5">
      <c r="A22" s="226"/>
      <c r="B22" s="226"/>
      <c r="C22" s="226"/>
      <c r="D22" s="232" t="s">
        <v>1301</v>
      </c>
      <c r="E22" s="222">
        <f>5.548+6.327</f>
        <v>11.875</v>
      </c>
      <c r="F22" s="222"/>
      <c r="G22" s="222"/>
      <c r="H22" s="222" t="s">
        <v>514</v>
      </c>
      <c r="I22" s="222">
        <v>1</v>
      </c>
      <c r="J22" s="222">
        <f t="shared" si="0"/>
        <v>11.875</v>
      </c>
      <c r="K22" s="222">
        <v>1650</v>
      </c>
      <c r="L22" s="222">
        <f t="shared" si="1"/>
        <v>19593.75</v>
      </c>
    </row>
    <row r="23" spans="1:12" ht="15.5">
      <c r="A23" s="226"/>
      <c r="B23" s="226"/>
      <c r="C23" s="226"/>
      <c r="D23" s="226"/>
      <c r="E23" s="222"/>
      <c r="F23" s="222"/>
      <c r="G23" s="222"/>
      <c r="H23" s="222"/>
      <c r="I23" s="222"/>
      <c r="J23" s="222"/>
      <c r="K23" s="222"/>
      <c r="L23" s="222"/>
    </row>
    <row r="24" spans="1:12" ht="15.5">
      <c r="A24" s="226"/>
      <c r="B24" s="226"/>
      <c r="C24" s="226"/>
      <c r="D24" s="226"/>
      <c r="E24" s="222"/>
      <c r="F24" s="222"/>
      <c r="G24" s="222"/>
      <c r="H24" s="222"/>
      <c r="I24" s="222"/>
      <c r="J24" s="222"/>
      <c r="K24" s="222"/>
      <c r="L24" s="222"/>
    </row>
    <row r="25" spans="1:12" ht="77.5">
      <c r="A25" s="226"/>
      <c r="B25" s="222">
        <v>36</v>
      </c>
      <c r="C25" s="235" t="s">
        <v>1302</v>
      </c>
      <c r="D25" s="226"/>
      <c r="E25" s="222"/>
      <c r="F25" s="222"/>
      <c r="G25" s="222"/>
      <c r="H25" s="222"/>
      <c r="I25" s="222"/>
      <c r="J25" s="222"/>
      <c r="K25" s="222"/>
      <c r="L25" s="222"/>
    </row>
    <row r="26" spans="1:12" ht="31">
      <c r="A26" s="226"/>
      <c r="B26" s="226"/>
      <c r="C26" s="235" t="s">
        <v>1303</v>
      </c>
      <c r="D26" s="226"/>
      <c r="E26" s="222"/>
      <c r="F26" s="222"/>
      <c r="G26" s="222"/>
      <c r="H26" s="222" t="s">
        <v>74</v>
      </c>
      <c r="I26" s="222">
        <v>1</v>
      </c>
      <c r="J26" s="222">
        <v>47</v>
      </c>
      <c r="K26" s="222">
        <v>500</v>
      </c>
      <c r="L26" s="222">
        <f>J26*K26</f>
        <v>23500</v>
      </c>
    </row>
    <row r="27" spans="1:12" ht="15.5">
      <c r="A27" s="226"/>
      <c r="B27" s="226"/>
      <c r="C27" s="226"/>
      <c r="D27" s="226"/>
      <c r="E27" s="222"/>
      <c r="F27" s="222"/>
      <c r="G27" s="222"/>
      <c r="H27" s="222"/>
      <c r="I27" s="222"/>
      <c r="J27" s="222"/>
      <c r="K27" s="222"/>
      <c r="L27" s="222"/>
    </row>
    <row r="28" spans="1:12" ht="139.5">
      <c r="A28" s="226"/>
      <c r="B28" s="222">
        <v>37</v>
      </c>
      <c r="C28" s="230" t="s">
        <v>1304</v>
      </c>
      <c r="D28" s="226"/>
      <c r="E28" s="222"/>
      <c r="F28" s="222"/>
      <c r="G28" s="222"/>
      <c r="H28" s="222"/>
      <c r="I28" s="222"/>
      <c r="J28" s="222"/>
      <c r="K28" s="222"/>
      <c r="L28" s="222"/>
    </row>
    <row r="29" spans="1:12" ht="15.5">
      <c r="A29" s="226"/>
      <c r="B29" s="226"/>
      <c r="C29" s="232" t="s">
        <v>1305</v>
      </c>
      <c r="D29" s="226"/>
      <c r="E29" s="222"/>
      <c r="F29" s="222"/>
      <c r="G29" s="222"/>
      <c r="H29" s="222" t="s">
        <v>74</v>
      </c>
      <c r="I29" s="222">
        <v>1</v>
      </c>
      <c r="J29" s="222">
        <v>47</v>
      </c>
      <c r="K29" s="222">
        <v>2700</v>
      </c>
      <c r="L29" s="222">
        <f>J29*K29</f>
        <v>126900</v>
      </c>
    </row>
    <row r="30" spans="1:12" ht="15.5">
      <c r="A30" s="226"/>
      <c r="B30" s="226"/>
      <c r="C30" s="226"/>
      <c r="D30" s="226"/>
      <c r="E30" s="222"/>
      <c r="F30" s="222"/>
      <c r="G30" s="222"/>
      <c r="H30" s="222"/>
      <c r="I30" s="222"/>
      <c r="J30" s="222"/>
      <c r="K30" s="222"/>
      <c r="L30" s="222"/>
    </row>
    <row r="31" spans="1:12" ht="15.5">
      <c r="A31" s="226"/>
      <c r="B31" s="226"/>
      <c r="C31" s="226"/>
      <c r="D31" s="226"/>
      <c r="E31" s="222"/>
      <c r="F31" s="222"/>
      <c r="G31" s="222"/>
      <c r="H31" s="222"/>
      <c r="I31" s="222"/>
      <c r="J31" s="222"/>
      <c r="K31" s="222"/>
      <c r="L31" s="222"/>
    </row>
    <row r="32" spans="1:12" ht="93">
      <c r="A32" s="226"/>
      <c r="B32" s="222">
        <v>38</v>
      </c>
      <c r="C32" s="230" t="s">
        <v>1306</v>
      </c>
      <c r="D32" s="226"/>
      <c r="E32" s="222"/>
      <c r="F32" s="222"/>
      <c r="G32" s="222"/>
      <c r="H32" s="222"/>
      <c r="I32" s="222"/>
      <c r="J32" s="222"/>
      <c r="K32" s="222"/>
      <c r="L32" s="222"/>
    </row>
    <row r="33" spans="1:12" ht="15.5">
      <c r="A33" s="226"/>
      <c r="B33" s="226"/>
      <c r="C33" s="226" t="s">
        <v>1307</v>
      </c>
      <c r="D33" s="226"/>
      <c r="E33" s="222"/>
      <c r="F33" s="222"/>
      <c r="G33" s="222"/>
      <c r="H33" s="222" t="s">
        <v>74</v>
      </c>
      <c r="I33" s="222">
        <v>1</v>
      </c>
      <c r="J33" s="222">
        <v>3</v>
      </c>
      <c r="K33" s="222">
        <v>6500</v>
      </c>
      <c r="L33" s="222">
        <f>J33*K33</f>
        <v>19500</v>
      </c>
    </row>
    <row r="34" spans="1:12" ht="15.5">
      <c r="A34" s="226"/>
      <c r="B34" s="226"/>
      <c r="C34" s="226"/>
      <c r="D34" s="226"/>
      <c r="E34" s="222"/>
      <c r="F34" s="222"/>
      <c r="G34" s="222"/>
      <c r="H34" s="222"/>
      <c r="I34" s="222"/>
      <c r="J34" s="222"/>
      <c r="K34" s="222"/>
      <c r="L34" s="222"/>
    </row>
    <row r="35" spans="1:12" ht="15.5">
      <c r="A35" s="226"/>
      <c r="B35" s="226"/>
      <c r="C35" s="222"/>
      <c r="D35" s="226"/>
      <c r="E35" s="222"/>
      <c r="F35" s="222"/>
      <c r="G35" s="222"/>
      <c r="H35" s="222"/>
      <c r="I35" s="222"/>
      <c r="J35" s="222"/>
      <c r="K35" s="222"/>
      <c r="L35" s="222"/>
    </row>
    <row r="36" spans="1:12" ht="62">
      <c r="A36" s="226"/>
      <c r="B36" s="222">
        <v>39</v>
      </c>
      <c r="C36" s="230" t="s">
        <v>1308</v>
      </c>
      <c r="D36" s="226"/>
      <c r="E36" s="222"/>
      <c r="F36" s="222"/>
      <c r="G36" s="222"/>
      <c r="H36" s="222"/>
      <c r="I36" s="222"/>
      <c r="J36" s="222"/>
      <c r="K36" s="222"/>
      <c r="L36" s="222"/>
    </row>
    <row r="37" spans="1:12" ht="15.5">
      <c r="A37" s="226"/>
      <c r="B37" s="226"/>
      <c r="C37" s="226" t="s">
        <v>1309</v>
      </c>
      <c r="D37" s="226"/>
      <c r="E37" s="222"/>
      <c r="F37" s="222"/>
      <c r="G37" s="222"/>
      <c r="H37" s="222" t="s">
        <v>74</v>
      </c>
      <c r="I37" s="222">
        <v>1</v>
      </c>
      <c r="J37" s="222">
        <v>3</v>
      </c>
      <c r="K37" s="222">
        <v>5600</v>
      </c>
      <c r="L37" s="222">
        <f>J37*K37</f>
        <v>16800</v>
      </c>
    </row>
    <row r="38" spans="1:12" ht="15.5">
      <c r="A38" s="226"/>
      <c r="B38" s="226"/>
      <c r="C38" s="226"/>
      <c r="D38" s="226"/>
      <c r="E38" s="222"/>
      <c r="F38" s="222"/>
      <c r="G38" s="222"/>
      <c r="H38" s="222"/>
      <c r="I38" s="222"/>
      <c r="J38" s="222"/>
      <c r="K38" s="222"/>
      <c r="L38" s="222"/>
    </row>
    <row r="39" spans="1:12" ht="46.5">
      <c r="A39" s="226"/>
      <c r="B39" s="222">
        <v>40</v>
      </c>
      <c r="C39" s="230" t="s">
        <v>1178</v>
      </c>
      <c r="D39" s="226"/>
      <c r="E39" s="222"/>
      <c r="F39" s="222"/>
      <c r="G39" s="222"/>
      <c r="H39" s="222"/>
      <c r="I39" s="222"/>
      <c r="J39" s="222"/>
      <c r="K39" s="222"/>
      <c r="L39" s="222"/>
    </row>
    <row r="40" spans="1:12" ht="15.5">
      <c r="A40" s="226"/>
      <c r="B40" s="226"/>
      <c r="C40" s="226" t="s">
        <v>1310</v>
      </c>
      <c r="D40" s="226"/>
      <c r="E40" s="222"/>
      <c r="F40" s="222"/>
      <c r="G40" s="222"/>
      <c r="H40" s="222" t="s">
        <v>74</v>
      </c>
      <c r="I40" s="222">
        <v>1</v>
      </c>
      <c r="J40" s="222">
        <v>1</v>
      </c>
      <c r="K40" s="222">
        <v>12600</v>
      </c>
      <c r="L40" s="222">
        <f>J40*K40</f>
        <v>12600</v>
      </c>
    </row>
    <row r="41" spans="1:12" ht="15.5">
      <c r="A41" s="226"/>
      <c r="B41" s="226"/>
      <c r="C41" s="232"/>
      <c r="D41" s="226"/>
      <c r="E41" s="222"/>
      <c r="F41" s="222"/>
      <c r="G41" s="222"/>
      <c r="H41" s="222"/>
      <c r="I41" s="222"/>
      <c r="J41" s="222"/>
      <c r="K41" s="222"/>
      <c r="L41" s="222"/>
    </row>
    <row r="42" spans="1:12" ht="15.5">
      <c r="A42" s="226"/>
      <c r="B42" s="226"/>
      <c r="C42" s="226"/>
      <c r="D42" s="226"/>
      <c r="E42" s="222"/>
      <c r="F42" s="222"/>
      <c r="G42" s="222"/>
      <c r="H42" s="222"/>
      <c r="I42" s="222"/>
      <c r="J42" s="222"/>
      <c r="K42" s="222"/>
      <c r="L42" s="222"/>
    </row>
    <row r="43" spans="1:12" ht="15.5">
      <c r="A43" s="226"/>
      <c r="B43" s="226"/>
      <c r="C43" s="226"/>
      <c r="D43" s="226"/>
      <c r="E43" s="222"/>
      <c r="F43" s="222"/>
      <c r="G43" s="222"/>
      <c r="H43" s="222"/>
      <c r="I43" s="591" t="s">
        <v>378</v>
      </c>
      <c r="J43" s="592"/>
      <c r="K43" s="593"/>
      <c r="L43" s="225">
        <f>SUM(L13:L42)</f>
        <v>320498.86499999999</v>
      </c>
    </row>
    <row r="44" spans="1:12" ht="15.5">
      <c r="A44" s="226"/>
      <c r="B44" s="226"/>
      <c r="C44" s="226"/>
      <c r="D44" s="226"/>
      <c r="E44" s="222"/>
      <c r="F44" s="222"/>
      <c r="G44" s="222"/>
      <c r="H44" s="222"/>
      <c r="I44" s="222"/>
      <c r="J44" s="222"/>
      <c r="K44" s="222"/>
      <c r="L44" s="222"/>
    </row>
    <row r="45" spans="1:12" ht="15.5">
      <c r="A45" s="226"/>
      <c r="B45" s="226"/>
      <c r="C45" s="226"/>
      <c r="D45" s="226"/>
      <c r="E45" s="226"/>
      <c r="F45" s="226"/>
      <c r="G45" s="226"/>
      <c r="H45" s="226"/>
      <c r="I45" s="226"/>
      <c r="J45" s="226"/>
      <c r="K45" s="226"/>
      <c r="L45" s="226"/>
    </row>
  </sheetData>
  <mergeCells count="6">
    <mergeCell ref="I43:K43"/>
    <mergeCell ref="B2:J2"/>
    <mergeCell ref="A3:I3"/>
    <mergeCell ref="A4:I4"/>
    <mergeCell ref="A5:I5"/>
    <mergeCell ref="A9:I9"/>
  </mergeCells>
  <conditionalFormatting sqref="A5">
    <cfRule type="duplicateValues" dxfId="11" priority="2"/>
    <cfRule type="duplicateValues" dxfId="10" priority="3"/>
  </conditionalFormatting>
  <conditionalFormatting sqref="A6">
    <cfRule type="duplicateValues" dxfId="9" priority="5"/>
  </conditionalFormatting>
  <conditionalFormatting sqref="A7">
    <cfRule type="duplicateValues" dxfId="8" priority="1"/>
  </conditionalFormatting>
  <conditionalFormatting sqref="A8">
    <cfRule type="duplicateValues" dxfId="7" priority="4"/>
  </conditionalFormatting>
  <conditionalFormatting sqref="A9">
    <cfRule type="duplicateValues" dxfId="6" priority="6"/>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54"/>
  <sheetViews>
    <sheetView showZeros="0" view="pageBreakPreview" zoomScaleNormal="110" zoomScaleSheetLayoutView="100" workbookViewId="0">
      <selection activeCell="C11" sqref="C11"/>
    </sheetView>
  </sheetViews>
  <sheetFormatPr defaultColWidth="9.1796875" defaultRowHeight="13"/>
  <cols>
    <col min="1" max="1" width="9.453125" style="17" customWidth="1"/>
    <col min="2" max="2" width="55.1796875" style="2" customWidth="1"/>
    <col min="3" max="3" width="19.1796875" style="2" customWidth="1"/>
    <col min="4" max="16384" width="9.1796875" style="2"/>
  </cols>
  <sheetData>
    <row r="1" spans="1:4">
      <c r="A1" s="557" t="s">
        <v>0</v>
      </c>
      <c r="B1" s="557"/>
      <c r="C1" s="1"/>
    </row>
    <row r="2" spans="1:4" ht="27.75" customHeight="1">
      <c r="A2" s="558" t="str">
        <f>'Abstract Civil &amp; Dismantling'!B2</f>
        <v>Finishing work for CIP Lounge at Terminal-03, CCSI Airport, Lucknow</v>
      </c>
      <c r="B2" s="558"/>
      <c r="C2" s="3"/>
    </row>
    <row r="3" spans="1:4" ht="3.75" customHeight="1">
      <c r="A3" s="4"/>
      <c r="B3" s="4"/>
      <c r="C3" s="4"/>
    </row>
    <row r="4" spans="1:4" ht="25.5" customHeight="1">
      <c r="A4" s="5" t="s">
        <v>1</v>
      </c>
      <c r="B4" s="6" t="s">
        <v>2</v>
      </c>
      <c r="C4" s="7" t="str">
        <f>'Abstract Civil &amp; Dismantling'!F3</f>
        <v>Impulse Branding</v>
      </c>
    </row>
    <row r="5" spans="1:4">
      <c r="A5" s="5"/>
      <c r="B5" s="6"/>
      <c r="C5" s="8" t="s">
        <v>3</v>
      </c>
      <c r="D5" s="109" t="s">
        <v>4</v>
      </c>
    </row>
    <row r="6" spans="1:4" ht="15" customHeight="1">
      <c r="A6" s="5"/>
      <c r="B6" s="6"/>
      <c r="C6" s="8"/>
    </row>
    <row r="7" spans="1:4" s="12" customFormat="1">
      <c r="A7" s="9">
        <v>1</v>
      </c>
      <c r="B7" s="10" t="s">
        <v>5</v>
      </c>
      <c r="C7" s="11"/>
    </row>
    <row r="8" spans="1:4" s="12" customFormat="1">
      <c r="A8" s="13" t="s">
        <v>6</v>
      </c>
      <c r="B8" s="14" t="s">
        <v>7</v>
      </c>
      <c r="C8" s="11">
        <f>'Abstract Civil &amp; Dismantling'!G24</f>
        <v>0</v>
      </c>
    </row>
    <row r="9" spans="1:4" s="12" customFormat="1">
      <c r="A9" s="13" t="s">
        <v>8</v>
      </c>
      <c r="B9" s="14" t="s">
        <v>9</v>
      </c>
      <c r="C9" s="11">
        <f>'Abstract Civil &amp; Dismantling'!G41</f>
        <v>402008.03415652004</v>
      </c>
    </row>
    <row r="10" spans="1:4" s="12" customFormat="1">
      <c r="A10" s="13" t="s">
        <v>10</v>
      </c>
      <c r="B10" s="14" t="s">
        <v>11</v>
      </c>
      <c r="C10" s="11">
        <f>'Abstract Civil &amp; Dismantling'!G87</f>
        <v>5844562.5560000008</v>
      </c>
    </row>
    <row r="11" spans="1:4" s="12" customFormat="1">
      <c r="A11" s="13" t="s">
        <v>12</v>
      </c>
      <c r="B11" s="14" t="s">
        <v>13</v>
      </c>
      <c r="C11" s="11">
        <f>'Abstract Civil &amp; Dismantling'!G108</f>
        <v>628670.33160000003</v>
      </c>
    </row>
    <row r="12" spans="1:4" s="12" customFormat="1" ht="25">
      <c r="A12" s="13" t="s">
        <v>14</v>
      </c>
      <c r="B12" s="14" t="s">
        <v>15</v>
      </c>
      <c r="C12" s="11">
        <f>'Abstract Civil &amp; Dismantling'!G184</f>
        <v>7183655.3769999994</v>
      </c>
    </row>
    <row r="13" spans="1:4" s="12" customFormat="1">
      <c r="A13" s="13" t="s">
        <v>16</v>
      </c>
      <c r="B13" s="14" t="s">
        <v>17</v>
      </c>
      <c r="C13" s="11">
        <f>'Abstract Civil &amp; Dismantling'!G192</f>
        <v>678364.5</v>
      </c>
    </row>
    <row r="14" spans="1:4" s="12" customFormat="1">
      <c r="A14" s="13" t="s">
        <v>18</v>
      </c>
      <c r="B14" s="14" t="s">
        <v>19</v>
      </c>
      <c r="C14" s="11">
        <f>'Abstract Civil &amp; Dismantling'!G201</f>
        <v>1061962.382</v>
      </c>
    </row>
    <row r="15" spans="1:4" s="12" customFormat="1">
      <c r="A15" s="13" t="s">
        <v>20</v>
      </c>
      <c r="B15" s="14" t="s">
        <v>21</v>
      </c>
      <c r="C15" s="11">
        <f>'Abstract Civil &amp; Dismantling'!G243</f>
        <v>3119146.1999999997</v>
      </c>
    </row>
    <row r="16" spans="1:4" s="12" customFormat="1">
      <c r="A16" s="9">
        <v>2</v>
      </c>
      <c r="B16" s="10" t="s">
        <v>22</v>
      </c>
      <c r="C16" s="11">
        <f>'[8]Structural Steel'!F31</f>
        <v>546000</v>
      </c>
    </row>
    <row r="17" spans="1:3" s="12" customFormat="1">
      <c r="A17" s="9">
        <v>3</v>
      </c>
      <c r="B17" s="10" t="s">
        <v>23</v>
      </c>
      <c r="C17" s="11"/>
    </row>
    <row r="18" spans="1:3" s="12" customFormat="1">
      <c r="A18" s="13" t="s">
        <v>6</v>
      </c>
      <c r="B18" s="14" t="s">
        <v>24</v>
      </c>
      <c r="C18" s="11">
        <f>'[8]Electrical Work'!F60</f>
        <v>2253020</v>
      </c>
    </row>
    <row r="19" spans="1:3" s="12" customFormat="1">
      <c r="A19" s="13" t="s">
        <v>8</v>
      </c>
      <c r="B19" s="14" t="s">
        <v>25</v>
      </c>
      <c r="C19" s="11">
        <f>'[8]Electrical Work'!F95</f>
        <v>424200</v>
      </c>
    </row>
    <row r="20" spans="1:3" s="12" customFormat="1">
      <c r="A20" s="13" t="s">
        <v>10</v>
      </c>
      <c r="B20" s="14" t="s">
        <v>26</v>
      </c>
      <c r="C20" s="11">
        <f>'[8]Electrical Work'!F138</f>
        <v>727650</v>
      </c>
    </row>
    <row r="21" spans="1:3" s="12" customFormat="1">
      <c r="A21" s="13" t="s">
        <v>12</v>
      </c>
      <c r="B21" s="14" t="s">
        <v>27</v>
      </c>
      <c r="C21" s="11">
        <f>'[8]Electrical Work'!F162</f>
        <v>519300</v>
      </c>
    </row>
    <row r="22" spans="1:3" s="12" customFormat="1">
      <c r="A22" s="13" t="s">
        <v>14</v>
      </c>
      <c r="B22" s="14" t="s">
        <v>28</v>
      </c>
      <c r="C22" s="11">
        <f>'[8]Electrical Work'!F168</f>
        <v>114550</v>
      </c>
    </row>
    <row r="23" spans="1:3" s="12" customFormat="1">
      <c r="A23" s="9">
        <v>4</v>
      </c>
      <c r="B23" s="10" t="s">
        <v>29</v>
      </c>
      <c r="C23" s="11"/>
    </row>
    <row r="24" spans="1:3" s="12" customFormat="1">
      <c r="A24" s="13" t="s">
        <v>6</v>
      </c>
      <c r="B24" s="14" t="s">
        <v>30</v>
      </c>
      <c r="C24" s="11">
        <f>'[8]PHE and FF'!F42</f>
        <v>538400</v>
      </c>
    </row>
    <row r="25" spans="1:3" s="12" customFormat="1">
      <c r="A25" s="13" t="s">
        <v>8</v>
      </c>
      <c r="B25" s="14" t="s">
        <v>31</v>
      </c>
      <c r="C25" s="11">
        <f>'[8]PHE and FF'!F73</f>
        <v>97725</v>
      </c>
    </row>
    <row r="26" spans="1:3" s="12" customFormat="1">
      <c r="A26" s="13" t="s">
        <v>10</v>
      </c>
      <c r="B26" s="14" t="s">
        <v>32</v>
      </c>
      <c r="C26" s="11">
        <f>'[8]PHE and FF'!F88</f>
        <v>94480</v>
      </c>
    </row>
    <row r="27" spans="1:3" s="12" customFormat="1">
      <c r="A27" s="13" t="s">
        <v>12</v>
      </c>
      <c r="B27" s="14" t="s">
        <v>33</v>
      </c>
      <c r="C27" s="11">
        <f>'[8]PHE and FF'!F114</f>
        <v>499170</v>
      </c>
    </row>
    <row r="28" spans="1:3" s="12" customFormat="1">
      <c r="A28" s="9">
        <v>5</v>
      </c>
      <c r="B28" s="10" t="s">
        <v>34</v>
      </c>
      <c r="C28" s="11"/>
    </row>
    <row r="29" spans="1:3" s="12" customFormat="1">
      <c r="A29" s="13" t="s">
        <v>6</v>
      </c>
      <c r="B29" s="14" t="s">
        <v>35</v>
      </c>
      <c r="C29" s="11">
        <f>[8]HVAC!F56</f>
        <v>1148700</v>
      </c>
    </row>
    <row r="30" spans="1:3" s="12" customFormat="1">
      <c r="A30" s="13" t="s">
        <v>8</v>
      </c>
      <c r="B30" s="14" t="s">
        <v>36</v>
      </c>
      <c r="C30" s="11">
        <f>[8]HVAC!F80</f>
        <v>490000</v>
      </c>
    </row>
    <row r="31" spans="1:3" s="12" customFormat="1">
      <c r="A31" s="9">
        <v>6</v>
      </c>
      <c r="B31" s="10" t="s">
        <v>37</v>
      </c>
      <c r="C31" s="11">
        <f>[8]Furniture!F47</f>
        <v>3636500</v>
      </c>
    </row>
    <row r="32" spans="1:3" s="12" customFormat="1">
      <c r="A32" s="9">
        <v>7</v>
      </c>
      <c r="B32" s="10" t="s">
        <v>38</v>
      </c>
      <c r="C32" s="11">
        <f>'[8]Light Fixtures'!G36</f>
        <v>1905480</v>
      </c>
    </row>
    <row r="33" spans="1:3" s="16" customFormat="1">
      <c r="A33" s="9"/>
      <c r="B33" s="10" t="s">
        <v>39</v>
      </c>
      <c r="C33" s="15">
        <f t="shared" ref="C33" si="0">SUM(C8:C32)</f>
        <v>31913544.38075652</v>
      </c>
    </row>
    <row r="34" spans="1:3" s="16" customFormat="1">
      <c r="A34" s="9"/>
      <c r="B34" s="10" t="s">
        <v>40</v>
      </c>
      <c r="C34" s="15">
        <f t="shared" ref="C34" si="1">C33*0.18</f>
        <v>5744437.9885361735</v>
      </c>
    </row>
    <row r="35" spans="1:3" s="16" customFormat="1">
      <c r="A35" s="9"/>
      <c r="B35" s="10" t="s">
        <v>41</v>
      </c>
      <c r="C35" s="15">
        <f t="shared" ref="C35" si="2">C33+C34</f>
        <v>37657982.369292691</v>
      </c>
    </row>
    <row r="54" spans="1:3" s="19" customFormat="1">
      <c r="A54" s="17"/>
      <c r="B54" s="18"/>
      <c r="C54" s="18"/>
    </row>
  </sheetData>
  <mergeCells count="2">
    <mergeCell ref="A1:B1"/>
    <mergeCell ref="A2:B2"/>
  </mergeCells>
  <printOptions horizontalCentered="1"/>
  <pageMargins left="0.15748031496062992" right="0.19685039370078741" top="0.47244094488188981" bottom="0.70866141732283472" header="0.15748031496062992" footer="0.15748031496062992"/>
  <pageSetup paperSize="9" fitToHeight="100" orientation="landscape" r:id="rId1"/>
  <headerFooter alignWithMargins="0">
    <oddFooter>&amp;RPage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134"/>
  <sheetViews>
    <sheetView topLeftCell="A120" zoomScale="85" workbookViewId="0">
      <selection activeCell="J134" sqref="J134"/>
    </sheetView>
  </sheetViews>
  <sheetFormatPr defaultRowHeight="14.5"/>
  <cols>
    <col min="2" max="2" width="57.453125" customWidth="1"/>
    <col min="3" max="3" width="16.453125" customWidth="1"/>
    <col min="6" max="6" width="9.7265625" customWidth="1"/>
    <col min="7" max="7" width="11.1796875" customWidth="1"/>
    <col min="8" max="8" width="8.7265625" style="462"/>
    <col min="9" max="9" width="8.7265625" style="327"/>
  </cols>
  <sheetData>
    <row r="2" spans="1:13" ht="26">
      <c r="A2" s="114" t="s">
        <v>42</v>
      </c>
      <c r="B2" s="115" t="s">
        <v>43</v>
      </c>
      <c r="C2" s="115"/>
      <c r="D2" s="114"/>
      <c r="E2" s="114"/>
      <c r="F2" s="114"/>
      <c r="G2" s="351"/>
      <c r="H2" s="287"/>
      <c r="I2" s="287"/>
      <c r="J2" s="288"/>
      <c r="K2" s="288"/>
      <c r="L2" s="288"/>
      <c r="M2" s="288"/>
    </row>
    <row r="3" spans="1:13" ht="48.65" customHeight="1">
      <c r="A3" s="114" t="s">
        <v>44</v>
      </c>
      <c r="B3" s="115" t="s">
        <v>45</v>
      </c>
      <c r="C3" s="572"/>
      <c r="D3" s="572"/>
      <c r="E3" s="572"/>
      <c r="F3" s="572"/>
      <c r="G3" s="572"/>
      <c r="H3" s="572"/>
      <c r="I3" s="572"/>
      <c r="J3" s="572"/>
      <c r="K3" s="572"/>
      <c r="L3" s="352"/>
      <c r="M3" s="352"/>
    </row>
    <row r="4" spans="1:13">
      <c r="A4" s="573" t="s">
        <v>46</v>
      </c>
      <c r="B4" s="573" t="s">
        <v>47</v>
      </c>
      <c r="C4" s="573" t="s">
        <v>48</v>
      </c>
      <c r="D4" s="573" t="s">
        <v>49</v>
      </c>
      <c r="E4" s="573" t="s">
        <v>50</v>
      </c>
      <c r="F4" s="572" t="s">
        <v>51</v>
      </c>
      <c r="G4" s="572"/>
      <c r="H4" s="568" t="s">
        <v>504</v>
      </c>
      <c r="I4" s="568"/>
      <c r="J4" s="568" t="s">
        <v>429</v>
      </c>
      <c r="K4" s="568"/>
      <c r="L4" s="568" t="s">
        <v>430</v>
      </c>
      <c r="M4" s="568"/>
    </row>
    <row r="5" spans="1:13" ht="26">
      <c r="A5" s="573"/>
      <c r="B5" s="573"/>
      <c r="C5" s="573"/>
      <c r="D5" s="573"/>
      <c r="E5" s="573"/>
      <c r="F5" s="350" t="s">
        <v>52</v>
      </c>
      <c r="G5" s="350" t="s">
        <v>53</v>
      </c>
      <c r="H5" s="569" t="s">
        <v>425</v>
      </c>
      <c r="I5" s="569" t="s">
        <v>353</v>
      </c>
      <c r="J5" s="569" t="s">
        <v>425</v>
      </c>
      <c r="K5" s="569" t="s">
        <v>353</v>
      </c>
      <c r="L5" s="569" t="s">
        <v>425</v>
      </c>
      <c r="M5" s="569" t="s">
        <v>353</v>
      </c>
    </row>
    <row r="6" spans="1:13">
      <c r="A6" s="573"/>
      <c r="B6" s="573"/>
      <c r="C6" s="573"/>
      <c r="D6" s="573"/>
      <c r="E6" s="573"/>
      <c r="F6" s="350" t="s">
        <v>54</v>
      </c>
      <c r="G6" s="350" t="s">
        <v>54</v>
      </c>
      <c r="H6" s="569"/>
      <c r="I6" s="569"/>
      <c r="J6" s="569"/>
      <c r="K6" s="569"/>
      <c r="L6" s="569"/>
      <c r="M6" s="569"/>
    </row>
    <row r="7" spans="1:13">
      <c r="A7" s="31"/>
      <c r="B7" s="469" t="s">
        <v>1048</v>
      </c>
      <c r="C7" s="56"/>
      <c r="D7" s="56"/>
      <c r="E7" s="56"/>
      <c r="F7" s="31"/>
      <c r="G7" s="31"/>
      <c r="H7" s="47"/>
      <c r="I7" s="47"/>
      <c r="J7" s="31"/>
      <c r="K7" s="31"/>
      <c r="L7" s="31"/>
      <c r="M7" s="31"/>
    </row>
    <row r="8" spans="1:13" ht="43.5">
      <c r="A8" s="470">
        <v>1</v>
      </c>
      <c r="B8" s="465" t="s">
        <v>1049</v>
      </c>
      <c r="C8" s="473" t="s">
        <v>1079</v>
      </c>
      <c r="D8" s="470">
        <v>4</v>
      </c>
      <c r="E8" s="470" t="s">
        <v>74</v>
      </c>
      <c r="F8" s="470">
        <v>29000</v>
      </c>
      <c r="G8" s="470">
        <f>D8*F8</f>
        <v>116000</v>
      </c>
      <c r="H8" s="424"/>
      <c r="I8" s="47"/>
      <c r="J8" s="31"/>
      <c r="K8" s="31"/>
      <c r="L8" s="31"/>
      <c r="M8" s="31"/>
    </row>
    <row r="9" spans="1:13">
      <c r="A9" s="472"/>
      <c r="B9" s="467"/>
      <c r="C9" s="474"/>
      <c r="D9" s="73"/>
      <c r="E9" s="73"/>
      <c r="F9" s="73"/>
      <c r="G9" s="470">
        <f t="shared" ref="G9:G72" si="0">D9*F9</f>
        <v>0</v>
      </c>
      <c r="H9" s="424"/>
      <c r="I9" s="47"/>
      <c r="J9" s="31"/>
      <c r="K9" s="31"/>
      <c r="L9" s="31"/>
      <c r="M9" s="31"/>
    </row>
    <row r="10" spans="1:13" ht="43.5">
      <c r="A10" s="470">
        <v>2</v>
      </c>
      <c r="B10" s="465" t="s">
        <v>1050</v>
      </c>
      <c r="C10" s="473" t="s">
        <v>1080</v>
      </c>
      <c r="D10" s="470">
        <v>1</v>
      </c>
      <c r="E10" s="470" t="s">
        <v>74</v>
      </c>
      <c r="F10" s="470">
        <v>26000</v>
      </c>
      <c r="G10" s="470">
        <f t="shared" si="0"/>
        <v>26000</v>
      </c>
      <c r="H10" s="424"/>
      <c r="I10" s="47"/>
      <c r="J10" s="31"/>
      <c r="K10" s="31"/>
      <c r="L10" s="31"/>
      <c r="M10" s="31"/>
    </row>
    <row r="11" spans="1:13">
      <c r="A11" s="472"/>
      <c r="B11" s="467"/>
      <c r="C11" s="474"/>
      <c r="D11" s="73"/>
      <c r="E11" s="73"/>
      <c r="F11" s="73"/>
      <c r="G11" s="470">
        <f t="shared" si="0"/>
        <v>0</v>
      </c>
      <c r="H11" s="424"/>
      <c r="I11" s="47"/>
      <c r="J11" s="31"/>
      <c r="K11" s="31"/>
      <c r="L11" s="31"/>
      <c r="M11" s="31"/>
    </row>
    <row r="12" spans="1:13" ht="29">
      <c r="A12" s="470">
        <v>3</v>
      </c>
      <c r="B12" s="465" t="s">
        <v>1051</v>
      </c>
      <c r="C12" s="473" t="s">
        <v>1081</v>
      </c>
      <c r="D12" s="470">
        <v>1</v>
      </c>
      <c r="E12" s="470" t="s">
        <v>74</v>
      </c>
      <c r="F12" s="470">
        <v>22000</v>
      </c>
      <c r="G12" s="470">
        <f t="shared" si="0"/>
        <v>22000</v>
      </c>
      <c r="H12" s="424"/>
      <c r="I12" s="47"/>
      <c r="J12" s="31"/>
      <c r="K12" s="31"/>
      <c r="L12" s="31"/>
      <c r="M12" s="31"/>
    </row>
    <row r="13" spans="1:13">
      <c r="A13" s="472"/>
      <c r="B13" s="467"/>
      <c r="C13" s="474"/>
      <c r="D13" s="73"/>
      <c r="E13" s="73"/>
      <c r="F13" s="73"/>
      <c r="G13" s="470">
        <f t="shared" si="0"/>
        <v>0</v>
      </c>
      <c r="H13" s="424"/>
      <c r="I13" s="47"/>
      <c r="J13" s="31"/>
      <c r="K13" s="31"/>
      <c r="L13" s="31"/>
      <c r="M13" s="31"/>
    </row>
    <row r="14" spans="1:13" ht="43.5">
      <c r="A14" s="470">
        <v>4</v>
      </c>
      <c r="B14" s="465" t="s">
        <v>1052</v>
      </c>
      <c r="C14" s="473" t="s">
        <v>1082</v>
      </c>
      <c r="D14" s="470">
        <v>1</v>
      </c>
      <c r="E14" s="470" t="s">
        <v>74</v>
      </c>
      <c r="F14" s="470">
        <v>2500</v>
      </c>
      <c r="G14" s="470">
        <f t="shared" si="0"/>
        <v>2500</v>
      </c>
      <c r="H14" s="424"/>
      <c r="I14" s="47"/>
      <c r="J14" s="31"/>
      <c r="K14" s="31"/>
      <c r="L14" s="31"/>
      <c r="M14" s="31"/>
    </row>
    <row r="15" spans="1:13">
      <c r="A15" s="472"/>
      <c r="B15" s="467"/>
      <c r="C15" s="474"/>
      <c r="D15" s="73"/>
      <c r="E15" s="73"/>
      <c r="F15" s="73"/>
      <c r="G15" s="470">
        <f t="shared" si="0"/>
        <v>0</v>
      </c>
      <c r="H15" s="424"/>
      <c r="I15" s="47"/>
      <c r="J15" s="31"/>
      <c r="K15" s="31"/>
      <c r="L15" s="31"/>
      <c r="M15" s="31"/>
    </row>
    <row r="16" spans="1:13" ht="43.5">
      <c r="A16" s="470">
        <v>5</v>
      </c>
      <c r="B16" s="465" t="s">
        <v>1053</v>
      </c>
      <c r="C16" s="473" t="s">
        <v>1083</v>
      </c>
      <c r="D16" s="470">
        <v>1</v>
      </c>
      <c r="E16" s="470" t="s">
        <v>74</v>
      </c>
      <c r="F16" s="470">
        <v>3200</v>
      </c>
      <c r="G16" s="470">
        <f t="shared" si="0"/>
        <v>3200</v>
      </c>
      <c r="H16" s="424"/>
      <c r="I16" s="47"/>
      <c r="J16" s="31"/>
      <c r="K16" s="31"/>
      <c r="L16" s="31"/>
      <c r="M16" s="31"/>
    </row>
    <row r="17" spans="1:13">
      <c r="A17" s="472"/>
      <c r="B17" s="467"/>
      <c r="C17" s="474"/>
      <c r="D17" s="73"/>
      <c r="E17" s="73"/>
      <c r="F17" s="73"/>
      <c r="G17" s="470">
        <f t="shared" si="0"/>
        <v>0</v>
      </c>
      <c r="H17" s="424"/>
      <c r="I17" s="47"/>
      <c r="J17" s="31"/>
      <c r="K17" s="31"/>
      <c r="L17" s="31"/>
      <c r="M17" s="31"/>
    </row>
    <row r="18" spans="1:13" ht="58">
      <c r="A18" s="470">
        <v>6</v>
      </c>
      <c r="B18" s="465" t="s">
        <v>1054</v>
      </c>
      <c r="C18" s="473" t="s">
        <v>1083</v>
      </c>
      <c r="D18" s="470">
        <v>1</v>
      </c>
      <c r="E18" s="470" t="s">
        <v>74</v>
      </c>
      <c r="F18" s="470">
        <v>3200</v>
      </c>
      <c r="G18" s="470">
        <f t="shared" si="0"/>
        <v>3200</v>
      </c>
      <c r="H18" s="424"/>
      <c r="I18" s="47"/>
      <c r="J18" s="31"/>
      <c r="K18" s="31"/>
      <c r="L18" s="31"/>
      <c r="M18" s="31"/>
    </row>
    <row r="19" spans="1:13">
      <c r="A19" s="472"/>
      <c r="B19" s="467"/>
      <c r="C19" s="474"/>
      <c r="D19" s="73"/>
      <c r="E19" s="73"/>
      <c r="F19" s="73"/>
      <c r="G19" s="470">
        <f t="shared" si="0"/>
        <v>0</v>
      </c>
      <c r="H19" s="424"/>
      <c r="I19" s="47"/>
      <c r="J19" s="31"/>
      <c r="K19" s="31"/>
      <c r="L19" s="31"/>
      <c r="M19" s="31"/>
    </row>
    <row r="20" spans="1:13" ht="58">
      <c r="A20" s="470">
        <v>7</v>
      </c>
      <c r="B20" s="465" t="s">
        <v>1055</v>
      </c>
      <c r="C20" s="473" t="s">
        <v>1084</v>
      </c>
      <c r="D20" s="470">
        <v>5</v>
      </c>
      <c r="E20" s="470" t="s">
        <v>74</v>
      </c>
      <c r="F20" s="470">
        <v>2500</v>
      </c>
      <c r="G20" s="470">
        <f t="shared" si="0"/>
        <v>12500</v>
      </c>
      <c r="H20" s="424"/>
      <c r="I20" s="47"/>
      <c r="J20" s="31"/>
      <c r="K20" s="31"/>
      <c r="L20" s="31"/>
      <c r="M20" s="31"/>
    </row>
    <row r="21" spans="1:13">
      <c r="A21" s="472"/>
      <c r="B21" s="467"/>
      <c r="C21" s="474"/>
      <c r="D21" s="73"/>
      <c r="E21" s="73"/>
      <c r="F21" s="73"/>
      <c r="G21" s="470">
        <f t="shared" si="0"/>
        <v>0</v>
      </c>
      <c r="H21" s="424"/>
      <c r="I21" s="47"/>
      <c r="J21" s="31"/>
      <c r="K21" s="31"/>
      <c r="L21" s="31"/>
      <c r="M21" s="31"/>
    </row>
    <row r="22" spans="1:13" ht="58">
      <c r="A22" s="470">
        <v>8</v>
      </c>
      <c r="B22" s="465" t="s">
        <v>1056</v>
      </c>
      <c r="C22" s="473" t="s">
        <v>1085</v>
      </c>
      <c r="D22" s="470">
        <v>4</v>
      </c>
      <c r="E22" s="470" t="s">
        <v>74</v>
      </c>
      <c r="F22" s="470">
        <v>650</v>
      </c>
      <c r="G22" s="470">
        <f t="shared" si="0"/>
        <v>2600</v>
      </c>
      <c r="H22" s="424"/>
      <c r="I22" s="47"/>
      <c r="J22" s="31"/>
      <c r="K22" s="31"/>
      <c r="L22" s="31"/>
      <c r="M22" s="31"/>
    </row>
    <row r="23" spans="1:13">
      <c r="A23" s="472"/>
      <c r="B23" s="467"/>
      <c r="C23" s="474"/>
      <c r="D23" s="73"/>
      <c r="E23" s="73"/>
      <c r="F23" s="73"/>
      <c r="G23" s="470">
        <f t="shared" si="0"/>
        <v>0</v>
      </c>
      <c r="H23" s="424"/>
      <c r="I23" s="47"/>
      <c r="J23" s="31"/>
      <c r="K23" s="31"/>
      <c r="L23" s="31"/>
      <c r="M23" s="31"/>
    </row>
    <row r="24" spans="1:13" ht="58">
      <c r="A24" s="470">
        <v>9</v>
      </c>
      <c r="B24" s="465" t="s">
        <v>1057</v>
      </c>
      <c r="C24" s="473" t="s">
        <v>1086</v>
      </c>
      <c r="D24" s="470">
        <v>5</v>
      </c>
      <c r="E24" s="470" t="s">
        <v>74</v>
      </c>
      <c r="F24" s="470">
        <v>6500</v>
      </c>
      <c r="G24" s="470">
        <f t="shared" si="0"/>
        <v>32500</v>
      </c>
      <c r="H24" s="424"/>
      <c r="I24" s="47"/>
      <c r="J24" s="31"/>
      <c r="K24" s="31"/>
      <c r="L24" s="31"/>
      <c r="M24" s="31"/>
    </row>
    <row r="25" spans="1:13">
      <c r="A25" s="472"/>
      <c r="B25" s="467"/>
      <c r="C25" s="474"/>
      <c r="D25" s="73"/>
      <c r="E25" s="73"/>
      <c r="F25" s="73"/>
      <c r="G25" s="470">
        <f t="shared" si="0"/>
        <v>0</v>
      </c>
      <c r="H25" s="424"/>
      <c r="I25" s="47"/>
      <c r="J25" s="31"/>
      <c r="K25" s="31"/>
      <c r="L25" s="31"/>
      <c r="M25" s="31"/>
    </row>
    <row r="26" spans="1:13" ht="29">
      <c r="A26" s="470">
        <v>10</v>
      </c>
      <c r="B26" s="465" t="s">
        <v>1058</v>
      </c>
      <c r="C26" s="473" t="s">
        <v>1087</v>
      </c>
      <c r="D26" s="470">
        <v>5</v>
      </c>
      <c r="E26" s="470" t="s">
        <v>74</v>
      </c>
      <c r="F26" s="470">
        <v>3500</v>
      </c>
      <c r="G26" s="470">
        <f t="shared" si="0"/>
        <v>17500</v>
      </c>
      <c r="H26" s="424"/>
      <c r="I26" s="47"/>
      <c r="J26" s="31"/>
      <c r="K26" s="31"/>
      <c r="L26" s="31"/>
      <c r="M26" s="31"/>
    </row>
    <row r="27" spans="1:13">
      <c r="A27" s="472"/>
      <c r="B27" s="467"/>
      <c r="C27" s="474"/>
      <c r="D27" s="73"/>
      <c r="E27" s="73"/>
      <c r="F27" s="73"/>
      <c r="G27" s="470">
        <f t="shared" si="0"/>
        <v>0</v>
      </c>
      <c r="H27" s="424"/>
      <c r="I27" s="47"/>
      <c r="J27" s="31"/>
      <c r="K27" s="31"/>
      <c r="L27" s="31"/>
      <c r="M27" s="31"/>
    </row>
    <row r="28" spans="1:13" ht="58">
      <c r="A28" s="470">
        <v>11</v>
      </c>
      <c r="B28" s="465" t="s">
        <v>1059</v>
      </c>
      <c r="C28" s="473" t="s">
        <v>1088</v>
      </c>
      <c r="D28" s="470">
        <v>2</v>
      </c>
      <c r="E28" s="470" t="s">
        <v>74</v>
      </c>
      <c r="F28" s="470">
        <v>9500</v>
      </c>
      <c r="G28" s="470">
        <f t="shared" si="0"/>
        <v>19000</v>
      </c>
      <c r="H28" s="424"/>
      <c r="I28" s="47"/>
      <c r="J28" s="31"/>
      <c r="K28" s="31"/>
      <c r="L28" s="31"/>
      <c r="M28" s="31"/>
    </row>
    <row r="29" spans="1:13">
      <c r="A29" s="472"/>
      <c r="B29" s="467"/>
      <c r="C29" s="474"/>
      <c r="D29" s="73"/>
      <c r="E29" s="73"/>
      <c r="F29" s="73"/>
      <c r="G29" s="470">
        <f t="shared" si="0"/>
        <v>0</v>
      </c>
      <c r="H29" s="424"/>
      <c r="I29" s="47"/>
      <c r="J29" s="31"/>
      <c r="K29" s="31"/>
      <c r="L29" s="31"/>
      <c r="M29" s="31"/>
    </row>
    <row r="30" spans="1:13" ht="43.5">
      <c r="A30" s="470">
        <v>11</v>
      </c>
      <c r="B30" s="465" t="s">
        <v>1060</v>
      </c>
      <c r="C30" s="473" t="s">
        <v>1089</v>
      </c>
      <c r="D30" s="470">
        <v>4</v>
      </c>
      <c r="E30" s="470" t="s">
        <v>74</v>
      </c>
      <c r="F30" s="470">
        <v>6500</v>
      </c>
      <c r="G30" s="470">
        <f t="shared" si="0"/>
        <v>26000</v>
      </c>
      <c r="H30" s="424"/>
      <c r="I30" s="47"/>
      <c r="J30" s="31"/>
      <c r="K30" s="31"/>
      <c r="L30" s="31"/>
      <c r="M30" s="31"/>
    </row>
    <row r="31" spans="1:13">
      <c r="A31" s="472"/>
      <c r="B31" s="467"/>
      <c r="C31" s="474"/>
      <c r="D31" s="73"/>
      <c r="E31" s="73"/>
      <c r="F31" s="73"/>
      <c r="G31" s="470">
        <f t="shared" si="0"/>
        <v>0</v>
      </c>
      <c r="H31" s="424"/>
      <c r="I31" s="47"/>
      <c r="J31" s="31"/>
      <c r="K31" s="31"/>
      <c r="L31" s="31"/>
      <c r="M31" s="31"/>
    </row>
    <row r="32" spans="1:13" ht="58">
      <c r="A32" s="470">
        <v>12</v>
      </c>
      <c r="B32" s="465" t="s">
        <v>1061</v>
      </c>
      <c r="C32" s="473" t="s">
        <v>1090</v>
      </c>
      <c r="D32" s="470">
        <v>2</v>
      </c>
      <c r="E32" s="470" t="s">
        <v>74</v>
      </c>
      <c r="F32" s="470">
        <v>26000</v>
      </c>
      <c r="G32" s="470">
        <f t="shared" si="0"/>
        <v>52000</v>
      </c>
      <c r="H32" s="424"/>
      <c r="I32" s="47"/>
      <c r="J32" s="31"/>
      <c r="K32" s="31"/>
      <c r="L32" s="31"/>
      <c r="M32" s="31"/>
    </row>
    <row r="33" spans="1:13">
      <c r="A33" s="472"/>
      <c r="B33" s="467"/>
      <c r="C33" s="474"/>
      <c r="D33" s="73"/>
      <c r="E33" s="73"/>
      <c r="F33" s="73"/>
      <c r="G33" s="470">
        <f t="shared" si="0"/>
        <v>0</v>
      </c>
      <c r="H33" s="424"/>
      <c r="I33" s="47"/>
      <c r="J33" s="31"/>
      <c r="K33" s="31"/>
      <c r="L33" s="31"/>
      <c r="M33" s="31"/>
    </row>
    <row r="34" spans="1:13" ht="58">
      <c r="A34" s="470">
        <v>13</v>
      </c>
      <c r="B34" s="465" t="s">
        <v>1062</v>
      </c>
      <c r="C34" s="473" t="s">
        <v>1091</v>
      </c>
      <c r="D34" s="470">
        <v>28</v>
      </c>
      <c r="E34" s="470" t="s">
        <v>74</v>
      </c>
      <c r="F34" s="470">
        <v>3200</v>
      </c>
      <c r="G34" s="470">
        <f t="shared" si="0"/>
        <v>89600</v>
      </c>
      <c r="H34" s="424"/>
      <c r="I34" s="47"/>
      <c r="J34" s="31"/>
      <c r="K34" s="31"/>
      <c r="L34" s="31"/>
      <c r="M34" s="31"/>
    </row>
    <row r="35" spans="1:13">
      <c r="A35" s="472"/>
      <c r="B35" s="467"/>
      <c r="C35" s="474"/>
      <c r="D35" s="73"/>
      <c r="E35" s="73"/>
      <c r="F35" s="73"/>
      <c r="G35" s="470">
        <f t="shared" si="0"/>
        <v>0</v>
      </c>
      <c r="H35" s="424"/>
      <c r="I35" s="47"/>
      <c r="J35" s="31"/>
      <c r="K35" s="31"/>
      <c r="L35" s="31"/>
      <c r="M35" s="31"/>
    </row>
    <row r="36" spans="1:13" ht="43.5">
      <c r="A36" s="470">
        <v>14</v>
      </c>
      <c r="B36" s="465" t="s">
        <v>1063</v>
      </c>
      <c r="C36" s="473" t="s">
        <v>1092</v>
      </c>
      <c r="D36" s="470">
        <v>5</v>
      </c>
      <c r="E36" s="470" t="s">
        <v>74</v>
      </c>
      <c r="F36" s="470">
        <v>3000</v>
      </c>
      <c r="G36" s="470">
        <f t="shared" si="0"/>
        <v>15000</v>
      </c>
      <c r="H36" s="424"/>
      <c r="I36" s="47"/>
      <c r="J36" s="31"/>
      <c r="K36" s="31"/>
      <c r="L36" s="31"/>
      <c r="M36" s="31"/>
    </row>
    <row r="37" spans="1:13">
      <c r="A37" s="472"/>
      <c r="B37" s="467"/>
      <c r="C37" s="474"/>
      <c r="D37" s="73"/>
      <c r="E37" s="73"/>
      <c r="F37" s="73"/>
      <c r="G37" s="470">
        <f t="shared" si="0"/>
        <v>0</v>
      </c>
      <c r="H37" s="424"/>
      <c r="I37" s="47"/>
      <c r="J37" s="31"/>
      <c r="K37" s="31"/>
      <c r="L37" s="31"/>
      <c r="M37" s="31"/>
    </row>
    <row r="38" spans="1:13" ht="43.5">
      <c r="A38" s="470">
        <v>15</v>
      </c>
      <c r="B38" s="465" t="s">
        <v>1064</v>
      </c>
      <c r="C38" s="473" t="s">
        <v>1093</v>
      </c>
      <c r="D38" s="470">
        <v>1</v>
      </c>
      <c r="E38" s="470" t="s">
        <v>74</v>
      </c>
      <c r="F38" s="470">
        <v>31000</v>
      </c>
      <c r="G38" s="470">
        <f t="shared" si="0"/>
        <v>31000</v>
      </c>
      <c r="H38" s="424"/>
      <c r="I38" s="47"/>
      <c r="J38" s="31"/>
      <c r="K38" s="31"/>
      <c r="L38" s="31"/>
      <c r="M38" s="31"/>
    </row>
    <row r="39" spans="1:13">
      <c r="A39" s="472"/>
      <c r="B39" s="467"/>
      <c r="C39" s="474"/>
      <c r="D39" s="73"/>
      <c r="E39" s="73"/>
      <c r="F39" s="73"/>
      <c r="G39" s="470">
        <f t="shared" si="0"/>
        <v>0</v>
      </c>
      <c r="H39" s="424"/>
      <c r="I39" s="47"/>
      <c r="J39" s="31"/>
      <c r="K39" s="31"/>
      <c r="L39" s="31"/>
      <c r="M39" s="31"/>
    </row>
    <row r="40" spans="1:13" ht="58">
      <c r="A40" s="470">
        <v>16</v>
      </c>
      <c r="B40" s="465" t="s">
        <v>1065</v>
      </c>
      <c r="C40" s="473" t="s">
        <v>1094</v>
      </c>
      <c r="D40" s="470">
        <v>1</v>
      </c>
      <c r="E40" s="470" t="s">
        <v>74</v>
      </c>
      <c r="F40" s="470">
        <v>3000</v>
      </c>
      <c r="G40" s="470">
        <f t="shared" si="0"/>
        <v>3000</v>
      </c>
      <c r="H40" s="424"/>
      <c r="I40" s="47"/>
      <c r="J40" s="31"/>
      <c r="K40" s="31"/>
      <c r="L40" s="31"/>
      <c r="M40" s="31"/>
    </row>
    <row r="41" spans="1:13">
      <c r="A41" s="472"/>
      <c r="B41" s="467"/>
      <c r="C41" s="474"/>
      <c r="D41" s="73"/>
      <c r="E41" s="73"/>
      <c r="F41" s="73"/>
      <c r="G41" s="470">
        <f t="shared" si="0"/>
        <v>0</v>
      </c>
      <c r="H41" s="424"/>
      <c r="I41" s="47"/>
      <c r="J41" s="31"/>
      <c r="K41" s="31"/>
      <c r="L41" s="31"/>
      <c r="M41" s="31"/>
    </row>
    <row r="42" spans="1:13" ht="58">
      <c r="A42" s="470">
        <v>17</v>
      </c>
      <c r="B42" s="465" t="s">
        <v>1066</v>
      </c>
      <c r="C42" s="473" t="s">
        <v>1095</v>
      </c>
      <c r="D42" s="470">
        <v>3</v>
      </c>
      <c r="E42" s="470" t="s">
        <v>74</v>
      </c>
      <c r="F42" s="470">
        <v>15600</v>
      </c>
      <c r="G42" s="470">
        <f t="shared" si="0"/>
        <v>46800</v>
      </c>
      <c r="H42" s="424"/>
      <c r="I42" s="47"/>
      <c r="J42" s="31"/>
      <c r="K42" s="31"/>
      <c r="L42" s="31"/>
      <c r="M42" s="31"/>
    </row>
    <row r="43" spans="1:13">
      <c r="A43" s="472"/>
      <c r="B43" s="467"/>
      <c r="C43" s="474"/>
      <c r="D43" s="73"/>
      <c r="E43" s="73"/>
      <c r="F43" s="73"/>
      <c r="G43" s="470">
        <f t="shared" si="0"/>
        <v>0</v>
      </c>
      <c r="H43" s="424"/>
      <c r="I43" s="47"/>
      <c r="J43" s="31"/>
      <c r="K43" s="31"/>
      <c r="L43" s="31"/>
      <c r="M43" s="31"/>
    </row>
    <row r="44" spans="1:13" ht="43.5">
      <c r="A44" s="470">
        <v>18</v>
      </c>
      <c r="B44" s="465" t="s">
        <v>1067</v>
      </c>
      <c r="C44" s="473" t="s">
        <v>1096</v>
      </c>
      <c r="D44" s="470">
        <v>6</v>
      </c>
      <c r="E44" s="470" t="s">
        <v>74</v>
      </c>
      <c r="F44" s="470">
        <v>3000</v>
      </c>
      <c r="G44" s="470">
        <f t="shared" si="0"/>
        <v>18000</v>
      </c>
      <c r="H44" s="424"/>
      <c r="I44" s="47"/>
      <c r="J44" s="31"/>
      <c r="K44" s="31"/>
      <c r="L44" s="31"/>
      <c r="M44" s="31"/>
    </row>
    <row r="45" spans="1:13">
      <c r="A45" s="472"/>
      <c r="B45" s="467"/>
      <c r="C45" s="474"/>
      <c r="D45" s="73"/>
      <c r="E45" s="73"/>
      <c r="F45" s="73"/>
      <c r="G45" s="470">
        <f t="shared" si="0"/>
        <v>0</v>
      </c>
      <c r="H45" s="424"/>
      <c r="I45" s="47"/>
      <c r="J45" s="31"/>
      <c r="K45" s="31"/>
      <c r="L45" s="31"/>
      <c r="M45" s="31"/>
    </row>
    <row r="46" spans="1:13" ht="43.5">
      <c r="A46" s="470">
        <v>19</v>
      </c>
      <c r="B46" s="465" t="s">
        <v>1068</v>
      </c>
      <c r="C46" s="473" t="s">
        <v>1097</v>
      </c>
      <c r="D46" s="470">
        <v>60</v>
      </c>
      <c r="E46" s="470" t="s">
        <v>85</v>
      </c>
      <c r="F46" s="470">
        <v>170</v>
      </c>
      <c r="G46" s="470">
        <f t="shared" si="0"/>
        <v>10200</v>
      </c>
      <c r="H46" s="47">
        <f>'JMR  Plambing  RA Bill 8'!F39</f>
        <v>57.3</v>
      </c>
      <c r="I46" s="47">
        <f t="shared" ref="I46:I70" si="1">F46*H46</f>
        <v>9741</v>
      </c>
      <c r="J46" s="31"/>
      <c r="K46" s="31"/>
      <c r="L46" s="31"/>
      <c r="M46" s="31"/>
    </row>
    <row r="47" spans="1:13">
      <c r="A47" s="472"/>
      <c r="B47" s="467"/>
      <c r="C47" s="474"/>
      <c r="D47" s="73"/>
      <c r="E47" s="73"/>
      <c r="F47" s="73"/>
      <c r="G47" s="470">
        <f t="shared" si="0"/>
        <v>0</v>
      </c>
      <c r="H47" s="47"/>
      <c r="I47" s="47"/>
      <c r="J47" s="31"/>
      <c r="K47" s="31"/>
      <c r="L47" s="31"/>
      <c r="M47" s="31"/>
    </row>
    <row r="48" spans="1:13" ht="43.5">
      <c r="A48" s="470">
        <v>20</v>
      </c>
      <c r="B48" s="465" t="s">
        <v>1068</v>
      </c>
      <c r="C48" s="473" t="s">
        <v>1098</v>
      </c>
      <c r="D48" s="470">
        <v>30</v>
      </c>
      <c r="E48" s="470" t="s">
        <v>85</v>
      </c>
      <c r="F48" s="470">
        <v>190</v>
      </c>
      <c r="G48" s="470">
        <f t="shared" si="0"/>
        <v>5700</v>
      </c>
      <c r="H48" s="47">
        <f>'JMR  Plambing  RA Bill 8'!F40</f>
        <v>29.8</v>
      </c>
      <c r="I48" s="47">
        <f t="shared" si="1"/>
        <v>5662</v>
      </c>
      <c r="J48" s="31"/>
      <c r="K48" s="31"/>
      <c r="L48" s="31"/>
      <c r="M48" s="31"/>
    </row>
    <row r="49" spans="1:13">
      <c r="A49" s="472"/>
      <c r="B49" s="467"/>
      <c r="C49" s="474"/>
      <c r="D49" s="73"/>
      <c r="E49" s="73"/>
      <c r="F49" s="73"/>
      <c r="G49" s="470">
        <f t="shared" si="0"/>
        <v>0</v>
      </c>
      <c r="H49" s="47"/>
      <c r="I49" s="47"/>
      <c r="J49" s="31"/>
      <c r="K49" s="31"/>
      <c r="L49" s="31"/>
      <c r="M49" s="31"/>
    </row>
    <row r="50" spans="1:13" ht="43.5">
      <c r="A50" s="470">
        <v>21</v>
      </c>
      <c r="B50" s="465" t="s">
        <v>1068</v>
      </c>
      <c r="C50" s="473" t="s">
        <v>1099</v>
      </c>
      <c r="D50" s="470">
        <v>15</v>
      </c>
      <c r="E50" s="470" t="s">
        <v>85</v>
      </c>
      <c r="F50" s="470">
        <v>220</v>
      </c>
      <c r="G50" s="470">
        <f t="shared" si="0"/>
        <v>3300</v>
      </c>
      <c r="H50" s="47">
        <f>'JMR  Plambing  RA Bill 8'!F41</f>
        <v>13.23</v>
      </c>
      <c r="I50" s="47">
        <f t="shared" si="1"/>
        <v>2910.6</v>
      </c>
      <c r="J50" s="31"/>
      <c r="K50" s="31"/>
      <c r="L50" s="31"/>
      <c r="M50" s="31"/>
    </row>
    <row r="51" spans="1:13">
      <c r="A51" s="472"/>
      <c r="B51" s="467"/>
      <c r="C51" s="474"/>
      <c r="D51" s="73"/>
      <c r="E51" s="73"/>
      <c r="F51" s="73"/>
      <c r="G51" s="470">
        <f t="shared" si="0"/>
        <v>0</v>
      </c>
      <c r="H51" s="47"/>
      <c r="I51" s="47"/>
      <c r="J51" s="31"/>
      <c r="K51" s="31"/>
      <c r="L51" s="31"/>
      <c r="M51" s="31"/>
    </row>
    <row r="52" spans="1:13" ht="43.5">
      <c r="A52" s="470">
        <v>22</v>
      </c>
      <c r="B52" s="465" t="s">
        <v>1068</v>
      </c>
      <c r="C52" s="473" t="s">
        <v>1100</v>
      </c>
      <c r="D52" s="470">
        <v>15</v>
      </c>
      <c r="E52" s="470" t="s">
        <v>85</v>
      </c>
      <c r="F52" s="470">
        <v>275</v>
      </c>
      <c r="G52" s="470">
        <f t="shared" si="0"/>
        <v>4125</v>
      </c>
      <c r="H52" s="47">
        <f>'JMR  Plambing  RA Bill 8'!F42</f>
        <v>14</v>
      </c>
      <c r="I52" s="47">
        <f t="shared" si="1"/>
        <v>3850</v>
      </c>
      <c r="J52" s="31"/>
      <c r="K52" s="31"/>
      <c r="L52" s="31"/>
      <c r="M52" s="31"/>
    </row>
    <row r="53" spans="1:13">
      <c r="A53" s="472"/>
      <c r="B53" s="467"/>
      <c r="C53" s="474"/>
      <c r="D53" s="73"/>
      <c r="E53" s="73"/>
      <c r="F53" s="73"/>
      <c r="G53" s="470">
        <f t="shared" si="0"/>
        <v>0</v>
      </c>
      <c r="H53" s="47"/>
      <c r="I53" s="47"/>
      <c r="J53" s="31"/>
      <c r="K53" s="31"/>
      <c r="L53" s="31"/>
      <c r="M53" s="31"/>
    </row>
    <row r="54" spans="1:13" ht="43.5">
      <c r="A54" s="470">
        <v>23</v>
      </c>
      <c r="B54" s="465" t="s">
        <v>1068</v>
      </c>
      <c r="C54" s="473" t="s">
        <v>1101</v>
      </c>
      <c r="D54" s="470">
        <v>10</v>
      </c>
      <c r="E54" s="470" t="s">
        <v>85</v>
      </c>
      <c r="F54" s="470">
        <v>300</v>
      </c>
      <c r="G54" s="470">
        <f t="shared" si="0"/>
        <v>3000</v>
      </c>
      <c r="H54" s="47">
        <f>'JMR  Plambing  RA Bill 8'!F43</f>
        <v>8.8000000000000007</v>
      </c>
      <c r="I54" s="47">
        <f t="shared" si="1"/>
        <v>2640</v>
      </c>
      <c r="J54" s="31"/>
      <c r="K54" s="31"/>
      <c r="L54" s="31"/>
      <c r="M54" s="31"/>
    </row>
    <row r="55" spans="1:13">
      <c r="A55" s="472"/>
      <c r="B55" s="467"/>
      <c r="C55" s="474"/>
      <c r="D55" s="73"/>
      <c r="E55" s="73"/>
      <c r="F55" s="73"/>
      <c r="G55" s="470">
        <f t="shared" si="0"/>
        <v>0</v>
      </c>
      <c r="H55" s="47"/>
      <c r="I55" s="47"/>
      <c r="J55" s="31"/>
      <c r="K55" s="31"/>
      <c r="L55" s="31"/>
      <c r="M55" s="31"/>
    </row>
    <row r="56" spans="1:13" ht="43.5">
      <c r="A56" s="470">
        <v>24</v>
      </c>
      <c r="B56" s="465" t="s">
        <v>1068</v>
      </c>
      <c r="C56" s="473" t="s">
        <v>1102</v>
      </c>
      <c r="D56" s="470">
        <v>15</v>
      </c>
      <c r="E56" s="470" t="s">
        <v>85</v>
      </c>
      <c r="F56" s="470">
        <v>320</v>
      </c>
      <c r="G56" s="470">
        <f t="shared" si="0"/>
        <v>4800</v>
      </c>
      <c r="H56" s="47">
        <f>'JMR  Plambing  RA Bill 8'!F44</f>
        <v>13.5</v>
      </c>
      <c r="I56" s="47">
        <f t="shared" si="1"/>
        <v>4320</v>
      </c>
      <c r="J56" s="31"/>
      <c r="K56" s="31"/>
      <c r="L56" s="31"/>
      <c r="M56" s="31"/>
    </row>
    <row r="57" spans="1:13">
      <c r="A57" s="472"/>
      <c r="B57" s="467"/>
      <c r="C57" s="474"/>
      <c r="D57" s="73"/>
      <c r="E57" s="73"/>
      <c r="F57" s="73"/>
      <c r="G57" s="470">
        <f t="shared" si="0"/>
        <v>0</v>
      </c>
      <c r="H57" s="47"/>
      <c r="I57" s="47">
        <f t="shared" si="1"/>
        <v>0</v>
      </c>
      <c r="J57" s="31"/>
      <c r="K57" s="31"/>
      <c r="L57" s="31"/>
      <c r="M57" s="31"/>
    </row>
    <row r="58" spans="1:13" ht="29">
      <c r="A58" s="470">
        <v>25</v>
      </c>
      <c r="B58" s="465" t="s">
        <v>1069</v>
      </c>
      <c r="C58" s="473" t="s">
        <v>1097</v>
      </c>
      <c r="D58" s="470">
        <v>100</v>
      </c>
      <c r="E58" s="470" t="s">
        <v>85</v>
      </c>
      <c r="F58" s="470">
        <v>145</v>
      </c>
      <c r="G58" s="470">
        <f t="shared" si="0"/>
        <v>14500</v>
      </c>
      <c r="H58" s="47">
        <f>'JMR  Plambing  RA Bill 8'!F49</f>
        <v>96.76</v>
      </c>
      <c r="I58" s="47">
        <f t="shared" si="1"/>
        <v>14030.2</v>
      </c>
      <c r="J58" s="31"/>
      <c r="K58" s="31"/>
      <c r="L58" s="31"/>
      <c r="M58" s="31"/>
    </row>
    <row r="59" spans="1:13">
      <c r="A59" s="472"/>
      <c r="B59" s="467"/>
      <c r="C59" s="474"/>
      <c r="D59" s="73"/>
      <c r="E59" s="73"/>
      <c r="F59" s="73"/>
      <c r="G59" s="470">
        <f t="shared" si="0"/>
        <v>0</v>
      </c>
      <c r="H59" s="47"/>
      <c r="I59" s="47"/>
      <c r="J59" s="31"/>
      <c r="K59" s="31"/>
      <c r="L59" s="31"/>
      <c r="M59" s="31"/>
    </row>
    <row r="60" spans="1:13" ht="29">
      <c r="A60" s="470">
        <v>26</v>
      </c>
      <c r="B60" s="465" t="s">
        <v>1069</v>
      </c>
      <c r="C60" s="473" t="s">
        <v>1098</v>
      </c>
      <c r="D60" s="470">
        <v>15</v>
      </c>
      <c r="E60" s="470" t="s">
        <v>85</v>
      </c>
      <c r="F60" s="470">
        <v>160</v>
      </c>
      <c r="G60" s="470">
        <f t="shared" si="0"/>
        <v>2400</v>
      </c>
      <c r="H60" s="47">
        <f>'JMR  Plambing  RA Bill 8'!F50</f>
        <v>13.87</v>
      </c>
      <c r="I60" s="47">
        <f t="shared" si="1"/>
        <v>2219.1999999999998</v>
      </c>
      <c r="J60" s="31"/>
      <c r="K60" s="31"/>
      <c r="L60" s="31"/>
      <c r="M60" s="31"/>
    </row>
    <row r="61" spans="1:13">
      <c r="A61" s="472"/>
      <c r="B61" s="467"/>
      <c r="C61" s="474"/>
      <c r="D61" s="73"/>
      <c r="E61" s="73"/>
      <c r="F61" s="73"/>
      <c r="G61" s="470">
        <f t="shared" si="0"/>
        <v>0</v>
      </c>
      <c r="H61" s="47"/>
      <c r="I61" s="47"/>
      <c r="J61" s="31"/>
      <c r="K61" s="31"/>
      <c r="L61" s="31"/>
      <c r="M61" s="31"/>
    </row>
    <row r="62" spans="1:13" ht="58">
      <c r="A62" s="470">
        <v>27</v>
      </c>
      <c r="B62" s="465" t="s">
        <v>1070</v>
      </c>
      <c r="C62" s="473" t="s">
        <v>1097</v>
      </c>
      <c r="D62" s="470">
        <v>2</v>
      </c>
      <c r="E62" s="470" t="s">
        <v>74</v>
      </c>
      <c r="F62" s="470">
        <v>650</v>
      </c>
      <c r="G62" s="470">
        <f t="shared" si="0"/>
        <v>1300</v>
      </c>
      <c r="H62" s="47"/>
      <c r="I62" s="47"/>
      <c r="J62" s="31"/>
      <c r="K62" s="31"/>
      <c r="L62" s="31"/>
      <c r="M62" s="31"/>
    </row>
    <row r="63" spans="1:13">
      <c r="A63" s="472"/>
      <c r="B63" s="467"/>
      <c r="C63" s="474"/>
      <c r="D63" s="73"/>
      <c r="E63" s="73"/>
      <c r="F63" s="73"/>
      <c r="G63" s="470">
        <f t="shared" si="0"/>
        <v>0</v>
      </c>
      <c r="H63" s="47"/>
      <c r="I63" s="47"/>
      <c r="J63" s="31"/>
      <c r="K63" s="31"/>
      <c r="L63" s="31"/>
      <c r="M63" s="31"/>
    </row>
    <row r="64" spans="1:13" ht="58">
      <c r="A64" s="470">
        <v>28</v>
      </c>
      <c r="B64" s="465" t="s">
        <v>1070</v>
      </c>
      <c r="C64" s="473" t="s">
        <v>1098</v>
      </c>
      <c r="D64" s="470">
        <v>10</v>
      </c>
      <c r="E64" s="470" t="s">
        <v>74</v>
      </c>
      <c r="F64" s="470">
        <v>700</v>
      </c>
      <c r="G64" s="470">
        <f t="shared" si="0"/>
        <v>7000</v>
      </c>
      <c r="H64" s="47"/>
      <c r="I64" s="47"/>
      <c r="J64" s="31"/>
      <c r="K64" s="31"/>
      <c r="L64" s="31"/>
      <c r="M64" s="31"/>
    </row>
    <row r="65" spans="1:13">
      <c r="A65" s="472"/>
      <c r="B65" s="467"/>
      <c r="C65" s="474"/>
      <c r="D65" s="73"/>
      <c r="E65" s="73"/>
      <c r="F65" s="73"/>
      <c r="G65" s="470">
        <f t="shared" si="0"/>
        <v>0</v>
      </c>
      <c r="H65" s="47"/>
      <c r="I65" s="47"/>
      <c r="J65" s="31"/>
      <c r="K65" s="31"/>
      <c r="L65" s="31"/>
      <c r="M65" s="31"/>
    </row>
    <row r="66" spans="1:13" ht="58">
      <c r="A66" s="470">
        <v>29</v>
      </c>
      <c r="B66" s="465" t="s">
        <v>1070</v>
      </c>
      <c r="C66" s="473" t="s">
        <v>1099</v>
      </c>
      <c r="D66" s="470">
        <v>1</v>
      </c>
      <c r="E66" s="470" t="s">
        <v>74</v>
      </c>
      <c r="F66" s="470">
        <v>700</v>
      </c>
      <c r="G66" s="470">
        <f t="shared" si="0"/>
        <v>700</v>
      </c>
      <c r="H66" s="47"/>
      <c r="I66" s="47"/>
      <c r="J66" s="31"/>
      <c r="K66" s="31"/>
      <c r="L66" s="31"/>
      <c r="M66" s="31"/>
    </row>
    <row r="67" spans="1:13">
      <c r="A67" s="472"/>
      <c r="B67" s="467"/>
      <c r="C67" s="474"/>
      <c r="D67" s="73"/>
      <c r="E67" s="73"/>
      <c r="F67" s="73"/>
      <c r="G67" s="470">
        <f t="shared" si="0"/>
        <v>0</v>
      </c>
      <c r="H67" s="47"/>
      <c r="I67" s="47"/>
      <c r="J67" s="31"/>
      <c r="K67" s="31"/>
      <c r="L67" s="31"/>
      <c r="M67" s="31"/>
    </row>
    <row r="68" spans="1:13" ht="58">
      <c r="A68" s="470">
        <v>30</v>
      </c>
      <c r="B68" s="465" t="s">
        <v>1070</v>
      </c>
      <c r="C68" s="473" t="s">
        <v>1100</v>
      </c>
      <c r="D68" s="470">
        <v>1</v>
      </c>
      <c r="E68" s="470" t="s">
        <v>74</v>
      </c>
      <c r="F68" s="470">
        <v>750</v>
      </c>
      <c r="G68" s="470">
        <f t="shared" si="0"/>
        <v>750</v>
      </c>
      <c r="H68" s="47"/>
      <c r="I68" s="47"/>
      <c r="J68" s="31"/>
      <c r="K68" s="31"/>
      <c r="L68" s="31"/>
      <c r="M68" s="31"/>
    </row>
    <row r="69" spans="1:13">
      <c r="A69" s="472"/>
      <c r="B69" s="467"/>
      <c r="C69" s="474"/>
      <c r="D69" s="73"/>
      <c r="E69" s="73"/>
      <c r="F69" s="73"/>
      <c r="G69" s="470">
        <f t="shared" si="0"/>
        <v>0</v>
      </c>
      <c r="H69" s="47"/>
      <c r="I69" s="47"/>
      <c r="J69" s="31"/>
      <c r="K69" s="31"/>
      <c r="L69" s="31"/>
      <c r="M69" s="31"/>
    </row>
    <row r="70" spans="1:13" ht="43.5">
      <c r="A70" s="470">
        <v>31</v>
      </c>
      <c r="B70" s="465" t="s">
        <v>1071</v>
      </c>
      <c r="C70" s="473" t="s">
        <v>1102</v>
      </c>
      <c r="D70" s="470">
        <v>1</v>
      </c>
      <c r="E70" s="470" t="s">
        <v>74</v>
      </c>
      <c r="F70" s="470">
        <v>1500</v>
      </c>
      <c r="G70" s="470">
        <f t="shared" si="0"/>
        <v>1500</v>
      </c>
      <c r="H70" s="47">
        <f>'JMR  Plambing  RA Bill 8'!F59</f>
        <v>1</v>
      </c>
      <c r="I70" s="47">
        <f t="shared" si="1"/>
        <v>1500</v>
      </c>
      <c r="J70" s="31"/>
      <c r="K70" s="31"/>
      <c r="L70" s="31"/>
      <c r="M70" s="31"/>
    </row>
    <row r="71" spans="1:13">
      <c r="A71" s="472"/>
      <c r="B71" s="467"/>
      <c r="C71" s="474"/>
      <c r="D71" s="73"/>
      <c r="E71" s="73"/>
      <c r="F71" s="73"/>
      <c r="G71" s="470">
        <f t="shared" si="0"/>
        <v>0</v>
      </c>
      <c r="H71" s="47"/>
      <c r="I71" s="47"/>
      <c r="J71" s="31"/>
      <c r="K71" s="31"/>
      <c r="L71" s="31"/>
      <c r="M71" s="31"/>
    </row>
    <row r="72" spans="1:13" ht="58">
      <c r="A72" s="470">
        <v>32</v>
      </c>
      <c r="B72" s="465" t="s">
        <v>1072</v>
      </c>
      <c r="C72" s="473" t="s">
        <v>1103</v>
      </c>
      <c r="D72" s="470">
        <v>55</v>
      </c>
      <c r="E72" s="470" t="s">
        <v>85</v>
      </c>
      <c r="F72" s="470">
        <v>350</v>
      </c>
      <c r="G72" s="470">
        <f t="shared" si="0"/>
        <v>19250</v>
      </c>
      <c r="H72" s="47"/>
      <c r="I72" s="47"/>
      <c r="J72" s="31"/>
      <c r="K72" s="31"/>
      <c r="L72" s="31"/>
      <c r="M72" s="31"/>
    </row>
    <row r="73" spans="1:13">
      <c r="A73" s="472"/>
      <c r="B73" s="467"/>
      <c r="C73" s="474"/>
      <c r="D73" s="73"/>
      <c r="E73" s="73"/>
      <c r="F73" s="73"/>
      <c r="G73" s="470">
        <f t="shared" ref="G73:G94" si="2">D73*F73</f>
        <v>0</v>
      </c>
      <c r="H73" s="47"/>
      <c r="I73" s="47"/>
      <c r="J73" s="31"/>
      <c r="K73" s="31"/>
      <c r="L73" s="31"/>
      <c r="M73" s="31"/>
    </row>
    <row r="74" spans="1:13" ht="58">
      <c r="A74" s="470">
        <v>33</v>
      </c>
      <c r="B74" s="465" t="s">
        <v>1072</v>
      </c>
      <c r="C74" s="473" t="s">
        <v>1104</v>
      </c>
      <c r="D74" s="470">
        <v>15</v>
      </c>
      <c r="E74" s="470" t="s">
        <v>85</v>
      </c>
      <c r="F74" s="470">
        <v>400</v>
      </c>
      <c r="G74" s="470">
        <f t="shared" si="2"/>
        <v>6000</v>
      </c>
      <c r="H74" s="47"/>
      <c r="I74" s="47"/>
      <c r="J74" s="31"/>
      <c r="K74" s="31"/>
      <c r="L74" s="31"/>
      <c r="M74" s="31"/>
    </row>
    <row r="75" spans="1:13">
      <c r="A75" s="472"/>
      <c r="B75" s="467"/>
      <c r="C75" s="474"/>
      <c r="D75" s="73"/>
      <c r="E75" s="73"/>
      <c r="F75" s="73"/>
      <c r="G75" s="470">
        <f t="shared" si="2"/>
        <v>0</v>
      </c>
      <c r="H75" s="47"/>
      <c r="I75" s="47"/>
      <c r="J75" s="31"/>
      <c r="K75" s="31"/>
      <c r="L75" s="31"/>
      <c r="M75" s="31"/>
    </row>
    <row r="76" spans="1:13" ht="58">
      <c r="A76" s="470">
        <v>34</v>
      </c>
      <c r="B76" s="465" t="s">
        <v>1072</v>
      </c>
      <c r="C76" s="473" t="s">
        <v>1105</v>
      </c>
      <c r="D76" s="470">
        <v>15</v>
      </c>
      <c r="E76" s="470" t="s">
        <v>85</v>
      </c>
      <c r="F76" s="470">
        <v>430</v>
      </c>
      <c r="G76" s="470">
        <f t="shared" si="2"/>
        <v>6450</v>
      </c>
      <c r="H76" s="47"/>
      <c r="I76" s="47"/>
      <c r="J76" s="31"/>
      <c r="K76" s="31"/>
      <c r="L76" s="31"/>
      <c r="M76" s="31"/>
    </row>
    <row r="77" spans="1:13">
      <c r="A77" s="472"/>
      <c r="B77" s="467"/>
      <c r="C77" s="474"/>
      <c r="D77" s="73"/>
      <c r="E77" s="73"/>
      <c r="F77" s="73"/>
      <c r="G77" s="470">
        <f t="shared" si="2"/>
        <v>0</v>
      </c>
      <c r="H77" s="47"/>
      <c r="I77" s="47"/>
      <c r="J77" s="31"/>
      <c r="K77" s="31"/>
      <c r="L77" s="31"/>
      <c r="M77" s="31"/>
    </row>
    <row r="78" spans="1:13" ht="58">
      <c r="A78" s="470">
        <v>35</v>
      </c>
      <c r="B78" s="465" t="s">
        <v>1072</v>
      </c>
      <c r="C78" s="473" t="s">
        <v>1106</v>
      </c>
      <c r="D78" s="470">
        <v>15</v>
      </c>
      <c r="E78" s="470" t="s">
        <v>85</v>
      </c>
      <c r="F78" s="470">
        <v>450</v>
      </c>
      <c r="G78" s="470">
        <f t="shared" si="2"/>
        <v>6750</v>
      </c>
      <c r="H78" s="47"/>
      <c r="I78" s="47"/>
      <c r="J78" s="31"/>
      <c r="K78" s="31"/>
      <c r="L78" s="31"/>
      <c r="M78" s="31"/>
    </row>
    <row r="79" spans="1:13">
      <c r="A79" s="472"/>
      <c r="B79" s="467"/>
      <c r="C79" s="474"/>
      <c r="D79" s="73"/>
      <c r="E79" s="73"/>
      <c r="F79" s="73"/>
      <c r="G79" s="470">
        <f t="shared" si="2"/>
        <v>0</v>
      </c>
      <c r="H79" s="47"/>
      <c r="I79" s="47"/>
      <c r="J79" s="31"/>
      <c r="K79" s="31"/>
      <c r="L79" s="31"/>
      <c r="M79" s="31"/>
    </row>
    <row r="80" spans="1:13" ht="58">
      <c r="A80" s="470">
        <v>36</v>
      </c>
      <c r="B80" s="465" t="s">
        <v>1073</v>
      </c>
      <c r="C80" s="473" t="s">
        <v>1107</v>
      </c>
      <c r="D80" s="470">
        <v>53</v>
      </c>
      <c r="E80" s="470" t="s">
        <v>85</v>
      </c>
      <c r="F80" s="470">
        <v>500</v>
      </c>
      <c r="G80" s="470">
        <f t="shared" si="2"/>
        <v>26500</v>
      </c>
      <c r="H80" s="47">
        <f>'JMR  Plambing  RA Bill 8'!F69</f>
        <v>52.87</v>
      </c>
      <c r="I80" s="47">
        <f t="shared" ref="I80:I94" si="3">F80*H80</f>
        <v>26435</v>
      </c>
      <c r="J80" s="31"/>
      <c r="K80" s="31"/>
      <c r="L80" s="31"/>
      <c r="M80" s="31"/>
    </row>
    <row r="81" spans="1:13">
      <c r="A81" s="472"/>
      <c r="B81" s="467"/>
      <c r="C81" s="474"/>
      <c r="D81" s="73"/>
      <c r="E81" s="73"/>
      <c r="F81" s="73"/>
      <c r="G81" s="470">
        <f t="shared" si="2"/>
        <v>0</v>
      </c>
      <c r="H81" s="47"/>
      <c r="I81" s="47"/>
      <c r="J81" s="31"/>
      <c r="K81" s="31"/>
      <c r="L81" s="31"/>
      <c r="M81" s="31"/>
    </row>
    <row r="82" spans="1:13" ht="58">
      <c r="A82" s="470">
        <v>37</v>
      </c>
      <c r="B82" s="465" t="s">
        <v>1073</v>
      </c>
      <c r="C82" s="473" t="s">
        <v>1108</v>
      </c>
      <c r="D82" s="470">
        <v>30</v>
      </c>
      <c r="E82" s="470" t="s">
        <v>85</v>
      </c>
      <c r="F82" s="470">
        <v>450</v>
      </c>
      <c r="G82" s="470">
        <f t="shared" si="2"/>
        <v>13500</v>
      </c>
      <c r="H82" s="47">
        <f>'JMR  Plambing  RA Bill 8'!F70</f>
        <v>28.02</v>
      </c>
      <c r="I82" s="47">
        <f t="shared" si="3"/>
        <v>12609</v>
      </c>
      <c r="J82" s="31"/>
      <c r="K82" s="31"/>
      <c r="L82" s="31"/>
      <c r="M82" s="31"/>
    </row>
    <row r="83" spans="1:13">
      <c r="A83" s="472"/>
      <c r="B83" s="467"/>
      <c r="C83" s="474"/>
      <c r="D83" s="73"/>
      <c r="E83" s="73"/>
      <c r="F83" s="73"/>
      <c r="G83" s="470"/>
      <c r="H83" s="47"/>
      <c r="I83" s="47"/>
      <c r="J83" s="31"/>
      <c r="K83" s="31"/>
      <c r="L83" s="31"/>
      <c r="M83" s="31"/>
    </row>
    <row r="84" spans="1:13" ht="58">
      <c r="A84" s="470">
        <v>38</v>
      </c>
      <c r="B84" s="465" t="s">
        <v>1073</v>
      </c>
      <c r="C84" s="473" t="s">
        <v>1102</v>
      </c>
      <c r="D84" s="470">
        <v>50</v>
      </c>
      <c r="E84" s="470" t="s">
        <v>85</v>
      </c>
      <c r="F84" s="470">
        <v>380</v>
      </c>
      <c r="G84" s="470">
        <f t="shared" si="2"/>
        <v>19000</v>
      </c>
      <c r="H84" s="47">
        <f>'JMR  Plambing  RA Bill 8'!F71</f>
        <v>49</v>
      </c>
      <c r="I84" s="47">
        <f t="shared" si="3"/>
        <v>18620</v>
      </c>
      <c r="J84" s="31"/>
      <c r="K84" s="31"/>
      <c r="L84" s="31"/>
      <c r="M84" s="31"/>
    </row>
    <row r="85" spans="1:13">
      <c r="A85" s="472"/>
      <c r="B85" s="467"/>
      <c r="C85" s="474"/>
      <c r="D85" s="73"/>
      <c r="E85" s="73"/>
      <c r="F85" s="73"/>
      <c r="G85" s="470"/>
      <c r="H85" s="47"/>
      <c r="I85" s="47"/>
      <c r="J85" s="31"/>
      <c r="K85" s="31"/>
      <c r="L85" s="31"/>
      <c r="M85" s="31"/>
    </row>
    <row r="86" spans="1:13" ht="58">
      <c r="A86" s="470">
        <v>39</v>
      </c>
      <c r="B86" s="465" t="s">
        <v>1073</v>
      </c>
      <c r="C86" s="473" t="s">
        <v>1101</v>
      </c>
      <c r="D86" s="470">
        <v>10</v>
      </c>
      <c r="E86" s="470" t="s">
        <v>85</v>
      </c>
      <c r="F86" s="470">
        <v>350</v>
      </c>
      <c r="G86" s="470">
        <f t="shared" si="2"/>
        <v>3500</v>
      </c>
      <c r="H86" s="47">
        <f>'JMR  Plambing  RA Bill 8'!F72</f>
        <v>8.8800000000000008</v>
      </c>
      <c r="I86" s="47">
        <f t="shared" si="3"/>
        <v>3108.0000000000005</v>
      </c>
      <c r="J86" s="31"/>
      <c r="K86" s="31"/>
      <c r="L86" s="31"/>
      <c r="M86" s="31"/>
    </row>
    <row r="87" spans="1:13">
      <c r="A87" s="472"/>
      <c r="B87" s="467"/>
      <c r="C87" s="474"/>
      <c r="D87" s="73"/>
      <c r="E87" s="73"/>
      <c r="F87" s="73"/>
      <c r="G87" s="470"/>
      <c r="H87" s="47"/>
      <c r="I87" s="47"/>
      <c r="J87" s="31"/>
      <c r="K87" s="31"/>
      <c r="L87" s="31"/>
      <c r="M87" s="31"/>
    </row>
    <row r="88" spans="1:13" ht="43.5">
      <c r="A88" s="470">
        <v>40</v>
      </c>
      <c r="B88" s="465" t="s">
        <v>1074</v>
      </c>
      <c r="C88" s="473" t="s">
        <v>1109</v>
      </c>
      <c r="D88" s="470">
        <v>10</v>
      </c>
      <c r="E88" s="470" t="s">
        <v>74</v>
      </c>
      <c r="F88" s="470">
        <v>1500</v>
      </c>
      <c r="G88" s="470">
        <f t="shared" si="2"/>
        <v>15000</v>
      </c>
      <c r="H88" s="47">
        <f>'JMR  Plambing  RA Bill 8'!F74</f>
        <v>10</v>
      </c>
      <c r="I88" s="47">
        <f t="shared" si="3"/>
        <v>15000</v>
      </c>
      <c r="J88" s="31"/>
      <c r="K88" s="31"/>
      <c r="L88" s="31"/>
      <c r="M88" s="31"/>
    </row>
    <row r="89" spans="1:13">
      <c r="A89" s="472"/>
      <c r="B89" s="467"/>
      <c r="C89" s="474"/>
      <c r="D89" s="73"/>
      <c r="E89" s="73"/>
      <c r="F89" s="73"/>
      <c r="G89" s="470"/>
      <c r="H89" s="47"/>
      <c r="I89" s="47"/>
      <c r="J89" s="31"/>
      <c r="K89" s="31"/>
      <c r="L89" s="31"/>
      <c r="M89" s="31"/>
    </row>
    <row r="90" spans="1:13" ht="29">
      <c r="A90" s="470">
        <v>41</v>
      </c>
      <c r="B90" s="465" t="s">
        <v>1075</v>
      </c>
      <c r="C90" s="473" t="s">
        <v>1109</v>
      </c>
      <c r="D90" s="470">
        <v>8</v>
      </c>
      <c r="E90" s="470" t="s">
        <v>74</v>
      </c>
      <c r="F90" s="470">
        <v>1500</v>
      </c>
      <c r="G90" s="470">
        <f t="shared" si="2"/>
        <v>12000</v>
      </c>
      <c r="H90" s="47">
        <f>'JMR  Plambing  RA Bill 8'!F76</f>
        <v>8</v>
      </c>
      <c r="I90" s="47">
        <f t="shared" si="3"/>
        <v>12000</v>
      </c>
      <c r="J90" s="31"/>
      <c r="K90" s="31"/>
      <c r="L90" s="31"/>
      <c r="M90" s="31"/>
    </row>
    <row r="91" spans="1:13">
      <c r="A91" s="472"/>
      <c r="B91" s="467"/>
      <c r="C91" s="474"/>
      <c r="D91" s="73"/>
      <c r="E91" s="73"/>
      <c r="F91" s="73"/>
      <c r="G91" s="470"/>
      <c r="H91" s="47"/>
      <c r="I91" s="47"/>
      <c r="J91" s="31"/>
      <c r="K91" s="31"/>
      <c r="L91" s="31"/>
      <c r="M91" s="31"/>
    </row>
    <row r="92" spans="1:13" ht="43.5">
      <c r="A92" s="470">
        <v>42</v>
      </c>
      <c r="B92" s="465" t="s">
        <v>1076</v>
      </c>
      <c r="C92" s="473" t="s">
        <v>1110</v>
      </c>
      <c r="D92" s="470">
        <v>4</v>
      </c>
      <c r="E92" s="470" t="s">
        <v>74</v>
      </c>
      <c r="F92" s="470">
        <v>600</v>
      </c>
      <c r="G92" s="470">
        <f t="shared" si="2"/>
        <v>2400</v>
      </c>
      <c r="H92" s="47">
        <f>'JMR  Plambing  RA Bill 8'!F77</f>
        <v>4</v>
      </c>
      <c r="I92" s="47">
        <f t="shared" si="3"/>
        <v>2400</v>
      </c>
      <c r="J92" s="31"/>
      <c r="K92" s="31"/>
      <c r="L92" s="31"/>
      <c r="M92" s="31"/>
    </row>
    <row r="93" spans="1:13">
      <c r="A93" s="472"/>
      <c r="B93" s="467"/>
      <c r="C93" s="474"/>
      <c r="D93" s="73"/>
      <c r="E93" s="73"/>
      <c r="F93" s="73"/>
      <c r="G93" s="470"/>
      <c r="H93" s="47"/>
      <c r="I93" s="47"/>
      <c r="J93" s="31"/>
      <c r="K93" s="31"/>
      <c r="L93" s="31"/>
      <c r="M93" s="31"/>
    </row>
    <row r="94" spans="1:13" ht="43.5">
      <c r="A94" s="471">
        <v>43</v>
      </c>
      <c r="B94" s="465" t="s">
        <v>1077</v>
      </c>
      <c r="C94" s="475" t="s">
        <v>1111</v>
      </c>
      <c r="D94" s="471">
        <v>3</v>
      </c>
      <c r="E94" s="471" t="s">
        <v>74</v>
      </c>
      <c r="F94" s="471">
        <v>860</v>
      </c>
      <c r="G94" s="470">
        <f t="shared" si="2"/>
        <v>2580</v>
      </c>
      <c r="H94" s="47">
        <f>'JMR  Plambing  RA Bill 8'!F78</f>
        <v>3</v>
      </c>
      <c r="I94" s="47">
        <f t="shared" si="3"/>
        <v>2580</v>
      </c>
      <c r="J94" s="31"/>
      <c r="K94" s="31"/>
      <c r="L94" s="31"/>
      <c r="M94" s="31"/>
    </row>
    <row r="95" spans="1:13">
      <c r="A95" s="31"/>
      <c r="B95" s="477" t="s">
        <v>704</v>
      </c>
      <c r="C95" s="478"/>
      <c r="D95" s="478"/>
      <c r="E95" s="478"/>
      <c r="F95" s="477" t="s">
        <v>704</v>
      </c>
      <c r="G95" s="479">
        <f>SUM(G8:G94)</f>
        <v>730605</v>
      </c>
      <c r="H95" s="479"/>
      <c r="I95" s="477">
        <f>SUM(I46:I94)</f>
        <v>139625</v>
      </c>
      <c r="J95" s="478"/>
      <c r="K95" s="478"/>
      <c r="L95" s="478"/>
      <c r="M95" s="478"/>
    </row>
    <row r="96" spans="1:13">
      <c r="A96" s="31"/>
      <c r="B96" s="476" t="s">
        <v>1078</v>
      </c>
      <c r="C96" s="478"/>
      <c r="D96" s="478"/>
      <c r="E96" s="478"/>
      <c r="F96" s="476" t="s">
        <v>1078</v>
      </c>
      <c r="G96" s="478"/>
      <c r="H96" s="479"/>
      <c r="I96" s="477"/>
      <c r="J96" s="478"/>
      <c r="K96" s="478"/>
      <c r="L96" s="478"/>
      <c r="M96" s="478"/>
    </row>
    <row r="97" spans="1:13" ht="29">
      <c r="A97" s="31"/>
      <c r="B97" s="477" t="s">
        <v>53</v>
      </c>
      <c r="C97" s="478"/>
      <c r="D97" s="478"/>
      <c r="E97" s="478"/>
      <c r="F97" s="476" t="s">
        <v>1112</v>
      </c>
      <c r="G97" s="478"/>
      <c r="H97" s="479"/>
      <c r="I97" s="477"/>
      <c r="J97" s="478"/>
      <c r="K97" s="478"/>
      <c r="L97" s="478"/>
      <c r="M97" s="478"/>
    </row>
    <row r="98" spans="1:13">
      <c r="A98" s="31"/>
      <c r="B98" s="31"/>
      <c r="C98" s="31"/>
      <c r="D98" s="31"/>
      <c r="E98" s="31"/>
      <c r="F98" s="31"/>
      <c r="G98" s="31"/>
      <c r="H98" s="424"/>
      <c r="I98" s="47"/>
      <c r="J98" s="31"/>
      <c r="K98" s="31"/>
      <c r="L98" s="31"/>
      <c r="M98" s="31"/>
    </row>
    <row r="99" spans="1:13" ht="26">
      <c r="A99" s="114" t="s">
        <v>42</v>
      </c>
      <c r="B99" s="115" t="s">
        <v>43</v>
      </c>
      <c r="C99" s="115"/>
      <c r="D99" s="114"/>
      <c r="E99" s="114"/>
      <c r="F99" s="114"/>
      <c r="G99" s="425"/>
      <c r="H99" s="287"/>
      <c r="I99" s="287"/>
      <c r="J99" s="288"/>
      <c r="K99" s="288"/>
      <c r="L99" s="288"/>
      <c r="M99" s="288"/>
    </row>
    <row r="100" spans="1:13" ht="26">
      <c r="A100" s="114" t="s">
        <v>44</v>
      </c>
      <c r="B100" s="115" t="s">
        <v>45</v>
      </c>
      <c r="C100" s="572"/>
      <c r="D100" s="572"/>
      <c r="E100" s="572"/>
      <c r="F100" s="572"/>
      <c r="G100" s="572"/>
      <c r="H100" s="572"/>
      <c r="I100" s="572"/>
      <c r="J100" s="572"/>
      <c r="K100" s="572"/>
      <c r="L100" s="426"/>
      <c r="M100" s="426"/>
    </row>
    <row r="101" spans="1:13">
      <c r="A101" s="573" t="s">
        <v>46</v>
      </c>
      <c r="B101" s="573" t="s">
        <v>47</v>
      </c>
      <c r="C101" s="573" t="s">
        <v>48</v>
      </c>
      <c r="D101" s="573" t="s">
        <v>49</v>
      </c>
      <c r="E101" s="573" t="s">
        <v>50</v>
      </c>
      <c r="F101" s="572" t="s">
        <v>51</v>
      </c>
      <c r="G101" s="572"/>
      <c r="H101" s="568" t="s">
        <v>428</v>
      </c>
      <c r="I101" s="568"/>
      <c r="J101" s="568" t="s">
        <v>429</v>
      </c>
      <c r="K101" s="568"/>
      <c r="L101" s="568" t="s">
        <v>430</v>
      </c>
      <c r="M101" s="568"/>
    </row>
    <row r="102" spans="1:13" ht="26">
      <c r="A102" s="573"/>
      <c r="B102" s="573"/>
      <c r="C102" s="573"/>
      <c r="D102" s="573"/>
      <c r="E102" s="573"/>
      <c r="F102" s="427" t="s">
        <v>52</v>
      </c>
      <c r="G102" s="427" t="s">
        <v>53</v>
      </c>
      <c r="H102" s="569" t="s">
        <v>425</v>
      </c>
      <c r="I102" s="569" t="s">
        <v>353</v>
      </c>
      <c r="J102" s="569" t="s">
        <v>425</v>
      </c>
      <c r="K102" s="569" t="s">
        <v>353</v>
      </c>
      <c r="L102" s="569" t="s">
        <v>425</v>
      </c>
      <c r="M102" s="569" t="s">
        <v>353</v>
      </c>
    </row>
    <row r="103" spans="1:13">
      <c r="A103" s="573"/>
      <c r="B103" s="573"/>
      <c r="C103" s="573"/>
      <c r="D103" s="573"/>
      <c r="E103" s="573"/>
      <c r="F103" s="427" t="s">
        <v>54</v>
      </c>
      <c r="G103" s="427" t="s">
        <v>54</v>
      </c>
      <c r="H103" s="569"/>
      <c r="I103" s="569"/>
      <c r="J103" s="569"/>
      <c r="K103" s="569"/>
      <c r="L103" s="569"/>
      <c r="M103" s="569"/>
    </row>
    <row r="104" spans="1:13">
      <c r="A104" s="31"/>
      <c r="B104" s="469" t="s">
        <v>1048</v>
      </c>
      <c r="C104" s="56"/>
      <c r="D104" s="56"/>
      <c r="E104" s="56"/>
      <c r="F104" s="31"/>
      <c r="G104" s="31"/>
      <c r="H104" s="47"/>
      <c r="I104" s="47"/>
      <c r="J104" s="31"/>
      <c r="K104" s="31"/>
      <c r="L104" s="31"/>
      <c r="M104" s="31"/>
    </row>
    <row r="105" spans="1:13">
      <c r="A105" s="100"/>
      <c r="B105" s="100"/>
      <c r="C105" s="100"/>
      <c r="D105" s="100"/>
      <c r="E105" s="100"/>
      <c r="F105" s="100"/>
      <c r="G105" s="100"/>
      <c r="H105" s="516"/>
      <c r="I105" s="512"/>
      <c r="J105" s="100"/>
      <c r="K105" s="100"/>
      <c r="L105" s="100"/>
      <c r="M105" s="100"/>
    </row>
    <row r="106" spans="1:13">
      <c r="A106" s="366" t="s">
        <v>899</v>
      </c>
      <c r="B106" s="361" t="s">
        <v>1269</v>
      </c>
      <c r="C106" s="362"/>
      <c r="D106" s="362"/>
      <c r="E106" s="362"/>
      <c r="F106" s="362"/>
    </row>
    <row r="107" spans="1:13" ht="110">
      <c r="A107" s="367">
        <v>35</v>
      </c>
      <c r="B107" s="363" t="s">
        <v>1270</v>
      </c>
      <c r="C107" s="363"/>
      <c r="D107" s="363"/>
      <c r="E107" s="363"/>
      <c r="F107" s="503" t="s">
        <v>906</v>
      </c>
    </row>
    <row r="108" spans="1:13" ht="80">
      <c r="A108" s="363"/>
      <c r="B108" s="360" t="s">
        <v>1271</v>
      </c>
      <c r="C108" s="363"/>
      <c r="D108" s="363"/>
      <c r="E108" s="363"/>
      <c r="F108" s="503" t="s">
        <v>906</v>
      </c>
    </row>
    <row r="109" spans="1:13">
      <c r="A109" s="362"/>
      <c r="B109" s="360" t="s">
        <v>1272</v>
      </c>
      <c r="C109" s="362"/>
      <c r="D109" s="362"/>
      <c r="E109" s="362"/>
      <c r="F109" s="504" t="s">
        <v>906</v>
      </c>
    </row>
    <row r="110" spans="1:13">
      <c r="A110" s="366" t="s">
        <v>887</v>
      </c>
      <c r="B110" s="360" t="s">
        <v>1273</v>
      </c>
      <c r="C110" s="505"/>
      <c r="D110" s="505">
        <v>100</v>
      </c>
      <c r="E110" s="366" t="s">
        <v>907</v>
      </c>
      <c r="F110" s="506">
        <v>650</v>
      </c>
      <c r="G110" s="507">
        <f>D110*F110</f>
        <v>65000</v>
      </c>
      <c r="H110" s="462">
        <f>'JMR  FF RA Bill 03'!J17</f>
        <v>89.073700000000017</v>
      </c>
      <c r="I110" s="327">
        <f>F110*H110</f>
        <v>57897.905000000013</v>
      </c>
    </row>
    <row r="111" spans="1:13">
      <c r="A111" s="366" t="s">
        <v>888</v>
      </c>
      <c r="B111" s="360" t="s">
        <v>1274</v>
      </c>
      <c r="C111" s="505"/>
      <c r="D111" s="505">
        <v>15</v>
      </c>
      <c r="E111" s="366" t="s">
        <v>907</v>
      </c>
      <c r="F111" s="506">
        <v>750</v>
      </c>
      <c r="G111" s="507">
        <f t="shared" ref="G111:G129" si="4">D111*F111</f>
        <v>11250</v>
      </c>
      <c r="H111" s="462">
        <f>'JMR  FF RA Bill 03'!J18</f>
        <v>13.471</v>
      </c>
      <c r="I111" s="327">
        <f t="shared" ref="I111:I129" si="5">F111*H111</f>
        <v>10103.25</v>
      </c>
    </row>
    <row r="112" spans="1:13">
      <c r="A112" s="366" t="s">
        <v>889</v>
      </c>
      <c r="B112" s="360" t="s">
        <v>1275</v>
      </c>
      <c r="C112" s="505"/>
      <c r="D112" s="505">
        <v>11</v>
      </c>
      <c r="E112" s="366" t="s">
        <v>907</v>
      </c>
      <c r="F112" s="506">
        <v>820</v>
      </c>
      <c r="G112" s="507">
        <f t="shared" si="4"/>
        <v>9020</v>
      </c>
      <c r="H112" s="462">
        <f>'JMR  FF RA Bill 03'!J19</f>
        <v>5.8230000000000004</v>
      </c>
      <c r="I112" s="327">
        <f t="shared" si="5"/>
        <v>4774.8600000000006</v>
      </c>
    </row>
    <row r="113" spans="1:9">
      <c r="A113" s="366" t="s">
        <v>890</v>
      </c>
      <c r="B113" s="360" t="s">
        <v>1276</v>
      </c>
      <c r="C113" s="505"/>
      <c r="D113" s="505">
        <v>19</v>
      </c>
      <c r="E113" s="366" t="s">
        <v>907</v>
      </c>
      <c r="F113" s="506">
        <v>900</v>
      </c>
      <c r="G113" s="507">
        <f t="shared" si="4"/>
        <v>17100</v>
      </c>
      <c r="H113" s="462">
        <f>'JMR  FF RA Bill 03'!J20</f>
        <v>15.920999999999999</v>
      </c>
      <c r="I113" s="327">
        <f t="shared" si="5"/>
        <v>14328.9</v>
      </c>
    </row>
    <row r="114" spans="1:9">
      <c r="A114" s="366" t="s">
        <v>895</v>
      </c>
      <c r="B114" s="360" t="s">
        <v>1277</v>
      </c>
      <c r="C114" s="505"/>
      <c r="D114" s="505">
        <v>15</v>
      </c>
      <c r="E114" s="366" t="s">
        <v>907</v>
      </c>
      <c r="F114" s="508">
        <v>1100</v>
      </c>
      <c r="G114" s="507">
        <f t="shared" si="4"/>
        <v>16500</v>
      </c>
      <c r="H114" s="462">
        <f>'JMR  FF RA Bill 03'!J21</f>
        <v>13.182</v>
      </c>
      <c r="I114" s="327">
        <f t="shared" si="5"/>
        <v>14500.2</v>
      </c>
    </row>
    <row r="115" spans="1:9">
      <c r="A115" s="366" t="s">
        <v>897</v>
      </c>
      <c r="B115" s="360" t="s">
        <v>1278</v>
      </c>
      <c r="C115" s="505"/>
      <c r="D115" s="505">
        <v>15</v>
      </c>
      <c r="E115" s="366" t="s">
        <v>907</v>
      </c>
      <c r="F115" s="508">
        <v>1650</v>
      </c>
      <c r="G115" s="507">
        <f t="shared" si="4"/>
        <v>24750</v>
      </c>
      <c r="H115" s="462">
        <f>'JMR  FF RA Bill 03'!J22</f>
        <v>11.875</v>
      </c>
      <c r="I115" s="327">
        <f t="shared" si="5"/>
        <v>19593.75</v>
      </c>
    </row>
    <row r="116" spans="1:9">
      <c r="A116" s="366" t="s">
        <v>891</v>
      </c>
      <c r="B116" s="360" t="s">
        <v>1279</v>
      </c>
      <c r="C116" s="505"/>
      <c r="D116" s="505">
        <v>11</v>
      </c>
      <c r="E116" s="366" t="s">
        <v>907</v>
      </c>
      <c r="F116" s="508">
        <v>2100</v>
      </c>
      <c r="G116" s="507">
        <f t="shared" si="4"/>
        <v>23100</v>
      </c>
    </row>
    <row r="117" spans="1:9">
      <c r="A117" s="366" t="s">
        <v>892</v>
      </c>
      <c r="B117" s="360" t="s">
        <v>1280</v>
      </c>
      <c r="C117" s="505"/>
      <c r="D117" s="505">
        <v>11</v>
      </c>
      <c r="E117" s="366" t="s">
        <v>907</v>
      </c>
      <c r="F117" s="508">
        <v>2500</v>
      </c>
      <c r="G117" s="507">
        <f t="shared" si="4"/>
        <v>27500</v>
      </c>
    </row>
    <row r="118" spans="1:9" ht="30">
      <c r="A118" s="367">
        <v>36</v>
      </c>
      <c r="B118" s="360" t="s">
        <v>1281</v>
      </c>
      <c r="C118" s="509"/>
      <c r="D118" s="509" t="s">
        <v>906</v>
      </c>
      <c r="E118" s="363"/>
      <c r="F118" s="363"/>
      <c r="G118" s="507"/>
    </row>
    <row r="119" spans="1:9" ht="40">
      <c r="A119" s="363"/>
      <c r="B119" s="363" t="s">
        <v>1282</v>
      </c>
      <c r="C119" s="509"/>
      <c r="D119" s="509" t="s">
        <v>906</v>
      </c>
      <c r="E119" s="363"/>
      <c r="F119" s="363"/>
      <c r="G119" s="507"/>
    </row>
    <row r="120" spans="1:9">
      <c r="A120" s="371"/>
      <c r="B120" s="360" t="s">
        <v>1283</v>
      </c>
      <c r="C120" s="505"/>
      <c r="D120" s="505">
        <v>51</v>
      </c>
      <c r="E120" s="366" t="s">
        <v>904</v>
      </c>
      <c r="F120" s="506">
        <v>550</v>
      </c>
      <c r="G120" s="507">
        <f t="shared" si="4"/>
        <v>28050</v>
      </c>
      <c r="I120" s="327">
        <f t="shared" si="5"/>
        <v>0</v>
      </c>
    </row>
    <row r="121" spans="1:9">
      <c r="A121" s="371"/>
      <c r="B121" s="360" t="s">
        <v>1284</v>
      </c>
      <c r="C121" s="505"/>
      <c r="D121" s="505">
        <v>51</v>
      </c>
      <c r="E121" s="366" t="s">
        <v>904</v>
      </c>
      <c r="F121" s="506">
        <v>500</v>
      </c>
      <c r="G121" s="507">
        <f t="shared" si="4"/>
        <v>25500</v>
      </c>
      <c r="H121" s="462">
        <f>'JMR  FF RA Bill 03'!J26</f>
        <v>47</v>
      </c>
      <c r="I121" s="327">
        <f t="shared" si="5"/>
        <v>23500</v>
      </c>
    </row>
    <row r="122" spans="1:9" ht="60">
      <c r="A122" s="367">
        <v>37</v>
      </c>
      <c r="B122" s="363" t="s">
        <v>1285</v>
      </c>
      <c r="C122" s="510"/>
      <c r="D122" s="510" t="s">
        <v>906</v>
      </c>
      <c r="E122" s="363"/>
      <c r="F122" s="363"/>
      <c r="G122" s="507"/>
    </row>
    <row r="123" spans="1:9">
      <c r="A123" s="362"/>
      <c r="B123" s="360" t="s">
        <v>1286</v>
      </c>
      <c r="C123" s="505"/>
      <c r="D123" s="505">
        <v>75</v>
      </c>
      <c r="E123" s="366" t="s">
        <v>904</v>
      </c>
      <c r="F123" s="508">
        <v>2700</v>
      </c>
      <c r="G123" s="507">
        <f t="shared" si="4"/>
        <v>202500</v>
      </c>
      <c r="H123" s="462">
        <f>'JMR  FF RA Bill 03'!J29</f>
        <v>47</v>
      </c>
      <c r="I123" s="327">
        <f t="shared" si="5"/>
        <v>126900</v>
      </c>
    </row>
    <row r="124" spans="1:9" ht="40">
      <c r="A124" s="367">
        <v>38</v>
      </c>
      <c r="B124" s="363" t="s">
        <v>1287</v>
      </c>
      <c r="C124" s="509"/>
      <c r="D124" s="509" t="s">
        <v>906</v>
      </c>
      <c r="E124" s="363"/>
      <c r="F124" s="363"/>
      <c r="G124" s="507"/>
    </row>
    <row r="125" spans="1:9">
      <c r="A125" s="362"/>
      <c r="B125" s="360" t="s">
        <v>1288</v>
      </c>
      <c r="C125" s="505"/>
      <c r="D125" s="505">
        <v>3</v>
      </c>
      <c r="E125" s="366" t="s">
        <v>904</v>
      </c>
      <c r="F125" s="508">
        <v>6500</v>
      </c>
      <c r="G125" s="507">
        <f t="shared" si="4"/>
        <v>19500</v>
      </c>
      <c r="H125" s="462">
        <f>'JMR  FF RA Bill 03'!J33</f>
        <v>3</v>
      </c>
      <c r="I125" s="327">
        <f t="shared" si="5"/>
        <v>19500</v>
      </c>
    </row>
    <row r="126" spans="1:9" ht="30">
      <c r="A126" s="367">
        <v>39</v>
      </c>
      <c r="B126" s="363" t="s">
        <v>1289</v>
      </c>
      <c r="C126" s="510"/>
      <c r="D126" s="510" t="s">
        <v>906</v>
      </c>
      <c r="E126" s="371"/>
      <c r="F126" s="371"/>
      <c r="G126" s="507"/>
    </row>
    <row r="127" spans="1:9">
      <c r="A127" s="362"/>
      <c r="B127" s="360" t="s">
        <v>1290</v>
      </c>
      <c r="C127" s="505"/>
      <c r="D127" s="505">
        <v>3</v>
      </c>
      <c r="E127" s="366" t="s">
        <v>904</v>
      </c>
      <c r="F127" s="508">
        <v>5600</v>
      </c>
      <c r="G127" s="507">
        <f t="shared" si="4"/>
        <v>16800</v>
      </c>
      <c r="H127" s="462">
        <f>'JMR  FF RA Bill 03'!J37</f>
        <v>3</v>
      </c>
      <c r="I127" s="327">
        <f t="shared" si="5"/>
        <v>16800</v>
      </c>
    </row>
    <row r="128" spans="1:9" ht="20">
      <c r="A128" s="373">
        <v>40</v>
      </c>
      <c r="B128" s="363" t="s">
        <v>1291</v>
      </c>
      <c r="C128" s="509"/>
      <c r="D128" s="509" t="s">
        <v>906</v>
      </c>
      <c r="E128" s="371"/>
      <c r="F128" s="371"/>
      <c r="G128" s="507"/>
    </row>
    <row r="129" spans="1:9">
      <c r="A129" s="371"/>
      <c r="B129" s="360" t="s">
        <v>1279</v>
      </c>
      <c r="C129" s="505"/>
      <c r="D129" s="505">
        <v>1</v>
      </c>
      <c r="E129" s="366" t="s">
        <v>904</v>
      </c>
      <c r="F129" s="511">
        <v>12600</v>
      </c>
      <c r="G129" s="517">
        <f t="shared" si="4"/>
        <v>12600</v>
      </c>
      <c r="H129" s="462">
        <f>'JMR  FF RA Bill 03'!J40</f>
        <v>1</v>
      </c>
      <c r="I129" s="327">
        <f t="shared" si="5"/>
        <v>12600</v>
      </c>
    </row>
    <row r="130" spans="1:9">
      <c r="A130" s="314"/>
      <c r="B130" s="314"/>
      <c r="C130" s="314"/>
      <c r="D130" s="314"/>
      <c r="E130" s="314"/>
      <c r="F130" s="314"/>
      <c r="G130" s="518">
        <f>SUM(G110:G129)</f>
        <v>499170</v>
      </c>
      <c r="H130" s="180"/>
      <c r="I130" s="519">
        <f>SUM(I110:I129)</f>
        <v>320498.86499999999</v>
      </c>
    </row>
    <row r="131" spans="1:9">
      <c r="G131" s="53" t="s">
        <v>1046</v>
      </c>
      <c r="H131" s="180"/>
      <c r="I131" s="519" t="s">
        <v>1267</v>
      </c>
    </row>
    <row r="132" spans="1:9">
      <c r="G132" s="53"/>
      <c r="H132" s="180"/>
      <c r="I132" s="519"/>
    </row>
    <row r="133" spans="1:9">
      <c r="G133" s="53"/>
      <c r="H133" s="180"/>
      <c r="I133" s="519"/>
    </row>
    <row r="134" spans="1:9">
      <c r="G134" s="53"/>
      <c r="H134" s="180"/>
      <c r="I134" s="519"/>
    </row>
  </sheetData>
  <mergeCells count="32">
    <mergeCell ref="L4:M4"/>
    <mergeCell ref="H5:H6"/>
    <mergeCell ref="I5:I6"/>
    <mergeCell ref="J5:J6"/>
    <mergeCell ref="K5:K6"/>
    <mergeCell ref="L5:L6"/>
    <mergeCell ref="M5:M6"/>
    <mergeCell ref="C3:K3"/>
    <mergeCell ref="A4:A6"/>
    <mergeCell ref="B4:B6"/>
    <mergeCell ref="C4:C6"/>
    <mergeCell ref="D4:D6"/>
    <mergeCell ref="E4:E6"/>
    <mergeCell ref="F4:G4"/>
    <mergeCell ref="H4:I4"/>
    <mergeCell ref="J4:K4"/>
    <mergeCell ref="C100:K100"/>
    <mergeCell ref="A101:A103"/>
    <mergeCell ref="B101:B103"/>
    <mergeCell ref="C101:C103"/>
    <mergeCell ref="D101:D103"/>
    <mergeCell ref="E101:E103"/>
    <mergeCell ref="F101:G101"/>
    <mergeCell ref="H101:I101"/>
    <mergeCell ref="J101:K101"/>
    <mergeCell ref="L101:M101"/>
    <mergeCell ref="H102:H103"/>
    <mergeCell ref="I102:I103"/>
    <mergeCell ref="J102:J103"/>
    <mergeCell ref="K102:K103"/>
    <mergeCell ref="L102:L103"/>
    <mergeCell ref="M102:M103"/>
  </mergeCells>
  <pageMargins left="0.7" right="0.7" top="0.75" bottom="0.75" header="0.3" footer="0.3"/>
  <pageSetup paperSize="9"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M38"/>
  <sheetViews>
    <sheetView topLeftCell="B4" zoomScale="90" zoomScaleNormal="90" workbookViewId="0">
      <selection activeCell="C45" sqref="C45"/>
    </sheetView>
  </sheetViews>
  <sheetFormatPr defaultRowHeight="14.5"/>
  <cols>
    <col min="2" max="2" width="15.1796875" customWidth="1"/>
    <col min="3" max="3" width="74" customWidth="1"/>
  </cols>
  <sheetData>
    <row r="2" spans="1:13" ht="19.5">
      <c r="A2" s="564" t="s">
        <v>338</v>
      </c>
      <c r="B2" s="564"/>
      <c r="C2" s="564"/>
      <c r="D2" s="564"/>
      <c r="E2" s="564"/>
      <c r="F2" s="564"/>
      <c r="G2" s="564"/>
      <c r="H2" s="564"/>
      <c r="I2" s="564"/>
      <c r="J2" s="564"/>
      <c r="K2" s="31"/>
      <c r="L2" s="31"/>
      <c r="M2" s="31"/>
    </row>
    <row r="3" spans="1:13">
      <c r="A3" s="544" t="s">
        <v>339</v>
      </c>
      <c r="B3" s="544"/>
      <c r="C3" s="544"/>
      <c r="D3" s="544"/>
      <c r="E3" s="544"/>
      <c r="F3" s="544"/>
      <c r="G3" s="544"/>
      <c r="H3" s="544"/>
      <c r="I3" s="544"/>
      <c r="J3" s="544"/>
      <c r="K3" s="31"/>
      <c r="L3" s="31"/>
      <c r="M3" s="31"/>
    </row>
    <row r="4" spans="1:13">
      <c r="A4" s="565" t="s">
        <v>340</v>
      </c>
      <c r="B4" s="565"/>
      <c r="C4" s="565"/>
      <c r="D4" s="565"/>
      <c r="E4" s="565"/>
      <c r="F4" s="565"/>
      <c r="G4" s="565"/>
      <c r="H4" s="565"/>
      <c r="I4" s="565"/>
      <c r="J4" s="565"/>
      <c r="K4" s="31"/>
      <c r="L4" s="31"/>
      <c r="M4" s="31"/>
    </row>
    <row r="5" spans="1:13" ht="15.5">
      <c r="A5" s="566" t="s">
        <v>341</v>
      </c>
      <c r="B5" s="566"/>
      <c r="C5" s="566"/>
      <c r="D5" s="566"/>
      <c r="E5" s="566"/>
      <c r="F5" s="566"/>
      <c r="G5" s="566"/>
      <c r="H5" s="566"/>
      <c r="I5" s="566"/>
      <c r="J5" s="566"/>
      <c r="K5" s="31"/>
      <c r="L5" s="31"/>
      <c r="M5" s="31"/>
    </row>
    <row r="6" spans="1:13" ht="15.5">
      <c r="A6" s="33" t="s">
        <v>1234</v>
      </c>
      <c r="B6" s="34"/>
      <c r="C6" s="35"/>
      <c r="D6" s="36"/>
      <c r="E6" s="37"/>
      <c r="F6" s="38"/>
      <c r="G6" s="38"/>
      <c r="H6" s="38"/>
      <c r="I6" s="38"/>
      <c r="J6" s="38"/>
      <c r="K6" s="31"/>
      <c r="L6" s="31"/>
      <c r="M6" s="31"/>
    </row>
    <row r="7" spans="1:13" ht="15.5">
      <c r="A7" s="33" t="s">
        <v>1235</v>
      </c>
      <c r="B7" s="34"/>
      <c r="C7" s="39"/>
      <c r="D7" s="36"/>
      <c r="E7" s="37"/>
      <c r="F7" s="38"/>
      <c r="G7" s="38"/>
      <c r="H7" s="38"/>
      <c r="I7" s="38"/>
      <c r="J7" s="38"/>
      <c r="K7" s="31"/>
      <c r="L7" s="31"/>
      <c r="M7" s="31"/>
    </row>
    <row r="8" spans="1:13" ht="15.5">
      <c r="A8" s="40"/>
      <c r="B8" s="40"/>
      <c r="C8" s="40"/>
      <c r="D8" s="41"/>
      <c r="E8" s="41"/>
      <c r="F8" s="41"/>
      <c r="G8" s="41"/>
      <c r="H8" s="42"/>
      <c r="I8" s="42"/>
      <c r="J8" s="42"/>
      <c r="K8" s="31"/>
      <c r="L8" s="31"/>
      <c r="M8" s="31"/>
    </row>
    <row r="9" spans="1:13">
      <c r="A9" s="567" t="s">
        <v>1236</v>
      </c>
      <c r="B9" s="567"/>
      <c r="C9" s="567"/>
      <c r="D9" s="567"/>
      <c r="E9" s="567"/>
      <c r="F9" s="567"/>
      <c r="G9" s="567"/>
      <c r="H9" s="567"/>
      <c r="I9" s="567"/>
      <c r="J9" s="567"/>
      <c r="K9" s="31"/>
      <c r="L9" s="31"/>
      <c r="M9" s="31"/>
    </row>
    <row r="10" spans="1:13" ht="29">
      <c r="A10" s="43" t="s">
        <v>1</v>
      </c>
      <c r="B10" s="43" t="s">
        <v>345</v>
      </c>
      <c r="C10" s="43" t="s">
        <v>346</v>
      </c>
      <c r="D10" s="45" t="s">
        <v>348</v>
      </c>
      <c r="E10" s="45" t="s">
        <v>349</v>
      </c>
      <c r="F10" s="45" t="s">
        <v>507</v>
      </c>
      <c r="G10" s="45" t="s">
        <v>1237</v>
      </c>
      <c r="H10" s="481" t="s">
        <v>1238</v>
      </c>
      <c r="I10" s="45" t="s">
        <v>1239</v>
      </c>
      <c r="J10" s="45" t="s">
        <v>351</v>
      </c>
      <c r="K10" s="45" t="s">
        <v>1247</v>
      </c>
      <c r="L10" s="45" t="s">
        <v>352</v>
      </c>
      <c r="M10" s="45" t="s">
        <v>353</v>
      </c>
    </row>
    <row r="11" spans="1:13">
      <c r="A11" s="31"/>
      <c r="B11" s="46"/>
      <c r="C11" s="46" t="s">
        <v>1240</v>
      </c>
      <c r="D11" s="31"/>
      <c r="E11" s="31"/>
      <c r="F11" s="31"/>
      <c r="G11" s="31"/>
      <c r="H11" s="31"/>
      <c r="I11" s="31"/>
      <c r="J11" s="31"/>
      <c r="K11" s="31"/>
      <c r="L11" s="31"/>
      <c r="M11" s="31"/>
    </row>
    <row r="12" spans="1:13" ht="146.15" customHeight="1">
      <c r="A12" s="47">
        <v>1</v>
      </c>
      <c r="B12" s="47">
        <v>17</v>
      </c>
      <c r="C12" s="273" t="s">
        <v>1241</v>
      </c>
      <c r="D12" s="31"/>
      <c r="E12" s="31"/>
      <c r="F12" s="31"/>
      <c r="G12" s="31"/>
      <c r="H12" s="31"/>
      <c r="I12" s="31"/>
      <c r="J12" s="31"/>
      <c r="K12" s="31"/>
      <c r="L12" s="31"/>
      <c r="M12" s="31"/>
    </row>
    <row r="13" spans="1:13">
      <c r="A13" s="31"/>
      <c r="B13" s="31"/>
      <c r="C13" s="50" t="s">
        <v>357</v>
      </c>
      <c r="D13" s="349"/>
      <c r="E13" s="349"/>
      <c r="F13" s="349"/>
      <c r="G13" s="349"/>
      <c r="H13" s="349"/>
      <c r="I13" s="349"/>
      <c r="J13" s="349"/>
      <c r="K13" s="349"/>
      <c r="L13" s="31"/>
      <c r="M13" s="31"/>
    </row>
    <row r="14" spans="1:13">
      <c r="A14" s="31"/>
      <c r="B14" s="31"/>
      <c r="C14" s="31" t="s">
        <v>358</v>
      </c>
      <c r="D14" s="349">
        <v>76490</v>
      </c>
      <c r="E14" s="349">
        <v>50</v>
      </c>
      <c r="F14" s="349">
        <v>50</v>
      </c>
      <c r="G14" s="349">
        <v>5</v>
      </c>
      <c r="H14" s="349">
        <v>7.3</v>
      </c>
      <c r="I14" s="349">
        <v>1</v>
      </c>
      <c r="J14" s="349" t="s">
        <v>1242</v>
      </c>
      <c r="K14" s="349">
        <v>502.54</v>
      </c>
      <c r="L14" s="31"/>
      <c r="M14" s="31"/>
    </row>
    <row r="15" spans="1:13">
      <c r="A15" s="31"/>
      <c r="B15" s="31"/>
      <c r="C15" s="31" t="s">
        <v>368</v>
      </c>
      <c r="D15" s="349">
        <v>96430</v>
      </c>
      <c r="E15" s="349">
        <v>50</v>
      </c>
      <c r="F15" s="349">
        <v>50</v>
      </c>
      <c r="G15" s="349">
        <v>5</v>
      </c>
      <c r="H15" s="349">
        <v>7.3</v>
      </c>
      <c r="I15" s="349">
        <v>1</v>
      </c>
      <c r="J15" s="349" t="s">
        <v>1242</v>
      </c>
      <c r="K15" s="349">
        <v>633.54999999999995</v>
      </c>
      <c r="L15" s="31"/>
      <c r="M15" s="31"/>
    </row>
    <row r="16" spans="1:13">
      <c r="A16" s="31"/>
      <c r="B16" s="31"/>
      <c r="C16" s="50" t="s">
        <v>364</v>
      </c>
      <c r="D16" s="349"/>
      <c r="E16" s="349"/>
      <c r="F16" s="349"/>
      <c r="G16" s="349"/>
      <c r="H16" s="349"/>
      <c r="I16" s="349"/>
      <c r="J16" s="349"/>
      <c r="K16" s="349"/>
      <c r="L16" s="31"/>
      <c r="M16" s="31"/>
    </row>
    <row r="17" spans="1:13">
      <c r="A17" s="31"/>
      <c r="B17" s="31"/>
      <c r="C17" s="31" t="s">
        <v>365</v>
      </c>
      <c r="D17" s="349">
        <v>17740</v>
      </c>
      <c r="E17" s="349">
        <v>50</v>
      </c>
      <c r="F17" s="349">
        <v>50</v>
      </c>
      <c r="G17" s="349">
        <v>5</v>
      </c>
      <c r="H17" s="349">
        <v>7.3</v>
      </c>
      <c r="I17" s="349">
        <v>1</v>
      </c>
      <c r="J17" s="349" t="s">
        <v>1242</v>
      </c>
      <c r="K17" s="349">
        <v>116.55</v>
      </c>
      <c r="L17" s="31"/>
      <c r="M17" s="31"/>
    </row>
    <row r="18" spans="1:13">
      <c r="A18" s="31"/>
      <c r="B18" s="31"/>
      <c r="C18" s="50" t="s">
        <v>367</v>
      </c>
      <c r="D18" s="349"/>
      <c r="E18" s="349"/>
      <c r="F18" s="349"/>
      <c r="G18" s="349"/>
      <c r="H18" s="349"/>
      <c r="I18" s="349"/>
      <c r="J18" s="349"/>
      <c r="K18" s="349"/>
      <c r="L18" s="31"/>
      <c r="M18" s="31"/>
    </row>
    <row r="19" spans="1:13">
      <c r="A19" s="31"/>
      <c r="B19" s="31"/>
      <c r="C19" s="31" t="s">
        <v>368</v>
      </c>
      <c r="D19" s="349">
        <v>42730</v>
      </c>
      <c r="E19" s="349">
        <v>50</v>
      </c>
      <c r="F19" s="349">
        <v>50</v>
      </c>
      <c r="G19" s="349">
        <v>5</v>
      </c>
      <c r="H19" s="349">
        <v>7.3</v>
      </c>
      <c r="I19" s="349">
        <v>1</v>
      </c>
      <c r="J19" s="349" t="s">
        <v>1242</v>
      </c>
      <c r="K19" s="349">
        <v>280.74</v>
      </c>
      <c r="L19" s="31"/>
      <c r="M19" s="31"/>
    </row>
    <row r="20" spans="1:13">
      <c r="A20" s="31"/>
      <c r="B20" s="31"/>
      <c r="C20" s="31" t="s">
        <v>358</v>
      </c>
      <c r="D20" s="349">
        <v>40710</v>
      </c>
      <c r="E20" s="349">
        <v>50</v>
      </c>
      <c r="F20" s="349">
        <v>50</v>
      </c>
      <c r="G20" s="349">
        <v>5</v>
      </c>
      <c r="H20" s="349">
        <v>7.3</v>
      </c>
      <c r="I20" s="349">
        <v>1</v>
      </c>
      <c r="J20" s="349" t="s">
        <v>1242</v>
      </c>
      <c r="K20" s="349">
        <v>267.45999999999998</v>
      </c>
      <c r="L20" s="31"/>
      <c r="M20" s="31"/>
    </row>
    <row r="21" spans="1:13">
      <c r="A21" s="31"/>
      <c r="B21" s="31"/>
      <c r="C21" s="31" t="s">
        <v>1243</v>
      </c>
      <c r="D21" s="349">
        <v>9100</v>
      </c>
      <c r="E21" s="349">
        <v>50</v>
      </c>
      <c r="F21" s="349">
        <v>50</v>
      </c>
      <c r="G21" s="349">
        <v>5</v>
      </c>
      <c r="H21" s="349">
        <v>7.3</v>
      </c>
      <c r="I21" s="349">
        <v>1</v>
      </c>
      <c r="J21" s="349" t="s">
        <v>1242</v>
      </c>
      <c r="K21" s="349">
        <v>59.79</v>
      </c>
      <c r="L21" s="31"/>
      <c r="M21" s="31"/>
    </row>
    <row r="22" spans="1:13">
      <c r="A22" s="31"/>
      <c r="B22" s="31"/>
      <c r="C22" s="50" t="s">
        <v>476</v>
      </c>
      <c r="D22" s="349"/>
      <c r="E22" s="349"/>
      <c r="F22" s="349"/>
      <c r="G22" s="349"/>
      <c r="H22" s="349"/>
      <c r="I22" s="349"/>
      <c r="J22" s="349"/>
      <c r="K22" s="349"/>
      <c r="L22" s="31"/>
      <c r="M22" s="31"/>
    </row>
    <row r="23" spans="1:13">
      <c r="A23" s="31"/>
      <c r="B23" s="31"/>
      <c r="C23" s="31" t="s">
        <v>1244</v>
      </c>
      <c r="D23" s="349">
        <v>27510</v>
      </c>
      <c r="E23" s="349">
        <v>50</v>
      </c>
      <c r="F23" s="349">
        <v>50</v>
      </c>
      <c r="G23" s="349">
        <v>5</v>
      </c>
      <c r="H23" s="349">
        <v>7.3</v>
      </c>
      <c r="I23" s="349">
        <v>1</v>
      </c>
      <c r="J23" s="349" t="s">
        <v>1242</v>
      </c>
      <c r="K23" s="349">
        <v>180.74</v>
      </c>
      <c r="L23" s="31"/>
      <c r="M23" s="31"/>
    </row>
    <row r="24" spans="1:13">
      <c r="A24" s="31"/>
      <c r="B24" s="31"/>
      <c r="C24" s="50" t="s">
        <v>369</v>
      </c>
      <c r="D24" s="349"/>
      <c r="E24" s="349"/>
      <c r="F24" s="349"/>
      <c r="G24" s="349"/>
      <c r="H24" s="349"/>
      <c r="I24" s="349"/>
      <c r="J24" s="349"/>
      <c r="K24" s="349"/>
      <c r="L24" s="31"/>
      <c r="M24" s="31"/>
    </row>
    <row r="25" spans="1:13">
      <c r="A25" s="31"/>
      <c r="B25" s="31"/>
      <c r="C25" s="31" t="s">
        <v>1243</v>
      </c>
      <c r="D25" s="349">
        <v>40410</v>
      </c>
      <c r="E25" s="349">
        <v>50</v>
      </c>
      <c r="F25" s="349">
        <v>50</v>
      </c>
      <c r="G25" s="349">
        <v>5</v>
      </c>
      <c r="H25" s="349">
        <v>7.3</v>
      </c>
      <c r="I25" s="349">
        <v>1</v>
      </c>
      <c r="J25" s="349" t="s">
        <v>1242</v>
      </c>
      <c r="K25" s="349">
        <v>265.49</v>
      </c>
      <c r="L25" s="31"/>
      <c r="M25" s="31"/>
    </row>
    <row r="26" spans="1:13">
      <c r="A26" s="31"/>
      <c r="B26" s="31"/>
      <c r="C26" s="50" t="s">
        <v>371</v>
      </c>
      <c r="D26" s="349"/>
      <c r="E26" s="349"/>
      <c r="F26" s="349"/>
      <c r="G26" s="349"/>
      <c r="H26" s="349"/>
      <c r="I26" s="349"/>
      <c r="J26" s="349"/>
      <c r="K26" s="349"/>
      <c r="L26" s="31"/>
      <c r="M26" s="31"/>
    </row>
    <row r="27" spans="1:13">
      <c r="A27" s="31"/>
      <c r="B27" s="31"/>
      <c r="C27" s="31" t="s">
        <v>475</v>
      </c>
      <c r="D27" s="349">
        <v>66790</v>
      </c>
      <c r="E27" s="349">
        <v>50</v>
      </c>
      <c r="F27" s="349">
        <v>50</v>
      </c>
      <c r="G27" s="349">
        <v>5</v>
      </c>
      <c r="H27" s="349">
        <v>7.3</v>
      </c>
      <c r="I27" s="349">
        <v>1</v>
      </c>
      <c r="J27" s="349" t="s">
        <v>1242</v>
      </c>
      <c r="K27" s="349">
        <v>438.81</v>
      </c>
      <c r="L27" s="31"/>
      <c r="M27" s="31"/>
    </row>
    <row r="28" spans="1:13">
      <c r="A28" s="31"/>
      <c r="B28" s="31"/>
      <c r="C28" s="50" t="s">
        <v>376</v>
      </c>
      <c r="D28" s="349"/>
      <c r="E28" s="349"/>
      <c r="F28" s="349"/>
      <c r="G28" s="349"/>
      <c r="H28" s="349"/>
      <c r="I28" s="349"/>
      <c r="J28" s="349"/>
      <c r="K28" s="349"/>
      <c r="L28" s="31"/>
      <c r="M28" s="31"/>
    </row>
    <row r="29" spans="1:13">
      <c r="A29" s="31"/>
      <c r="B29" s="31"/>
      <c r="C29" s="31" t="s">
        <v>308</v>
      </c>
      <c r="D29" s="349">
        <v>73930</v>
      </c>
      <c r="E29" s="349">
        <v>50</v>
      </c>
      <c r="F29" s="349">
        <v>50</v>
      </c>
      <c r="G29" s="349">
        <v>5</v>
      </c>
      <c r="H29" s="349">
        <v>7.3</v>
      </c>
      <c r="I29" s="349">
        <v>1</v>
      </c>
      <c r="J29" s="349" t="s">
        <v>1242</v>
      </c>
      <c r="K29" s="349">
        <v>485.72</v>
      </c>
      <c r="L29" s="31"/>
      <c r="M29" s="31"/>
    </row>
    <row r="30" spans="1:13">
      <c r="A30" s="31"/>
      <c r="B30" s="31"/>
      <c r="C30" s="31"/>
      <c r="D30" s="349"/>
      <c r="E30" s="349"/>
      <c r="F30" s="349"/>
      <c r="G30" s="349"/>
      <c r="H30" s="349"/>
      <c r="I30" s="349"/>
      <c r="J30" s="349"/>
      <c r="K30" s="349"/>
      <c r="L30" s="31"/>
      <c r="M30" s="31"/>
    </row>
    <row r="31" spans="1:13">
      <c r="A31" s="31"/>
      <c r="B31" s="31"/>
      <c r="C31" s="50" t="s">
        <v>1245</v>
      </c>
      <c r="D31" s="349"/>
      <c r="E31" s="349"/>
      <c r="F31" s="349"/>
      <c r="G31" s="349"/>
      <c r="H31" s="349">
        <v>0.5</v>
      </c>
      <c r="I31" s="349">
        <v>70</v>
      </c>
      <c r="J31" s="349" t="s">
        <v>1242</v>
      </c>
      <c r="K31" s="349">
        <v>35</v>
      </c>
      <c r="L31" s="31"/>
      <c r="M31" s="31"/>
    </row>
    <row r="32" spans="1:13">
      <c r="A32" s="31"/>
      <c r="B32" s="31"/>
      <c r="C32" s="49"/>
      <c r="D32" s="31"/>
      <c r="E32" s="31"/>
      <c r="F32" s="31"/>
      <c r="G32" s="31"/>
      <c r="H32" s="31"/>
      <c r="I32" s="638" t="s">
        <v>1246</v>
      </c>
      <c r="J32" s="638"/>
      <c r="K32" s="54">
        <v>3266.3899999999994</v>
      </c>
      <c r="L32" s="31">
        <v>150</v>
      </c>
      <c r="M32" s="483">
        <v>489958.49999999988</v>
      </c>
    </row>
    <row r="33" spans="1:13">
      <c r="A33" s="31"/>
      <c r="B33" s="31"/>
      <c r="C33" s="49"/>
      <c r="D33" s="31"/>
      <c r="E33" s="31"/>
      <c r="F33" s="31"/>
      <c r="G33" s="31"/>
      <c r="H33" s="31"/>
      <c r="I33" s="31"/>
      <c r="J33" s="31" t="s">
        <v>1248</v>
      </c>
      <c r="K33" s="31">
        <v>3.266</v>
      </c>
      <c r="L33" s="31"/>
      <c r="M33" s="31"/>
    </row>
    <row r="35" spans="1:13">
      <c r="B35" s="435">
        <v>2</v>
      </c>
      <c r="C35" s="431" t="s">
        <v>1227</v>
      </c>
      <c r="D35" s="31"/>
      <c r="E35" s="447"/>
      <c r="F35" s="437"/>
    </row>
    <row r="36" spans="1:13" ht="40">
      <c r="B36" s="433"/>
      <c r="C36" s="433" t="s">
        <v>1228</v>
      </c>
      <c r="D36" s="31"/>
      <c r="E36" s="449"/>
      <c r="F36" s="433"/>
    </row>
    <row r="37" spans="1:13">
      <c r="B37" s="430" t="s">
        <v>1017</v>
      </c>
      <c r="C37" s="431" t="s">
        <v>1229</v>
      </c>
      <c r="D37" s="31"/>
      <c r="E37" s="486">
        <v>140</v>
      </c>
      <c r="F37" s="430" t="s">
        <v>908</v>
      </c>
      <c r="K37" s="462">
        <v>140</v>
      </c>
    </row>
    <row r="38" spans="1:13">
      <c r="B38" s="430" t="s">
        <v>1018</v>
      </c>
      <c r="C38" s="431" t="s">
        <v>1231</v>
      </c>
      <c r="D38" s="31"/>
      <c r="E38" s="430" t="s">
        <v>906</v>
      </c>
      <c r="F38" s="430" t="s">
        <v>908</v>
      </c>
    </row>
  </sheetData>
  <mergeCells count="6">
    <mergeCell ref="I32:J32"/>
    <mergeCell ref="A2:J2"/>
    <mergeCell ref="A3:J3"/>
    <mergeCell ref="A4:J4"/>
    <mergeCell ref="A5:J5"/>
    <mergeCell ref="A9:J9"/>
  </mergeCells>
  <conditionalFormatting sqref="A9">
    <cfRule type="duplicateValues" dxfId="5" priority="6"/>
  </conditionalFormatting>
  <conditionalFormatting sqref="A6">
    <cfRule type="duplicateValues" dxfId="4" priority="5"/>
  </conditionalFormatting>
  <conditionalFormatting sqref="A8">
    <cfRule type="duplicateValues" dxfId="3" priority="4"/>
  </conditionalFormatting>
  <conditionalFormatting sqref="A5">
    <cfRule type="duplicateValues" dxfId="2" priority="3"/>
  </conditionalFormatting>
  <conditionalFormatting sqref="A5">
    <cfRule type="duplicateValues" dxfId="1" priority="2"/>
  </conditionalFormatting>
  <conditionalFormatting sqref="A7">
    <cfRule type="duplicateValues" dxfId="0" priority="1"/>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M32"/>
  <sheetViews>
    <sheetView topLeftCell="A21" workbookViewId="0">
      <selection activeCell="F38" sqref="F38"/>
    </sheetView>
  </sheetViews>
  <sheetFormatPr defaultRowHeight="14.5"/>
  <cols>
    <col min="2" max="2" width="48.453125" customWidth="1"/>
    <col min="8" max="8" width="8.7265625" style="462"/>
  </cols>
  <sheetData>
    <row r="2" spans="1:13" ht="37.5" customHeight="1">
      <c r="A2" s="114" t="s">
        <v>42</v>
      </c>
      <c r="B2" s="115" t="s">
        <v>43</v>
      </c>
      <c r="C2" s="115"/>
      <c r="D2" s="114"/>
      <c r="E2" s="114"/>
      <c r="F2" s="114"/>
      <c r="G2" s="351"/>
      <c r="H2" s="287"/>
      <c r="I2" s="287"/>
      <c r="J2" s="288"/>
      <c r="K2" s="288"/>
      <c r="L2" s="288"/>
      <c r="M2" s="288"/>
    </row>
    <row r="3" spans="1:13" ht="31" customHeight="1">
      <c r="A3" s="114" t="s">
        <v>44</v>
      </c>
      <c r="B3" s="115" t="s">
        <v>45</v>
      </c>
      <c r="C3" s="572"/>
      <c r="D3" s="572"/>
      <c r="E3" s="572"/>
      <c r="F3" s="572"/>
      <c r="G3" s="572"/>
      <c r="H3" s="572"/>
      <c r="I3" s="572"/>
      <c r="J3" s="572"/>
      <c r="K3" s="572"/>
      <c r="L3" s="352"/>
      <c r="M3" s="352"/>
    </row>
    <row r="4" spans="1:13">
      <c r="A4" s="573" t="s">
        <v>46</v>
      </c>
      <c r="B4" s="573" t="s">
        <v>47</v>
      </c>
      <c r="C4" s="573" t="s">
        <v>48</v>
      </c>
      <c r="D4" s="573" t="s">
        <v>49</v>
      </c>
      <c r="E4" s="573" t="s">
        <v>50</v>
      </c>
      <c r="F4" s="572" t="s">
        <v>51</v>
      </c>
      <c r="G4" s="572"/>
      <c r="H4" s="568" t="s">
        <v>426</v>
      </c>
      <c r="I4" s="568"/>
      <c r="J4" s="568" t="s">
        <v>429</v>
      </c>
      <c r="K4" s="568"/>
      <c r="L4" s="568" t="s">
        <v>430</v>
      </c>
      <c r="M4" s="568"/>
    </row>
    <row r="5" spans="1:13" ht="26">
      <c r="A5" s="573"/>
      <c r="B5" s="573"/>
      <c r="C5" s="573"/>
      <c r="D5" s="573"/>
      <c r="E5" s="573"/>
      <c r="F5" s="350" t="s">
        <v>52</v>
      </c>
      <c r="G5" s="350" t="s">
        <v>53</v>
      </c>
      <c r="H5" s="569" t="s">
        <v>425</v>
      </c>
      <c r="I5" s="569" t="s">
        <v>353</v>
      </c>
      <c r="J5" s="569" t="s">
        <v>425</v>
      </c>
      <c r="K5" s="569" t="s">
        <v>353</v>
      </c>
      <c r="L5" s="569" t="s">
        <v>425</v>
      </c>
      <c r="M5" s="569" t="s">
        <v>353</v>
      </c>
    </row>
    <row r="6" spans="1:13">
      <c r="A6" s="573"/>
      <c r="B6" s="573"/>
      <c r="C6" s="573"/>
      <c r="D6" s="573"/>
      <c r="E6" s="573"/>
      <c r="F6" s="350" t="s">
        <v>54</v>
      </c>
      <c r="G6" s="350" t="s">
        <v>54</v>
      </c>
      <c r="H6" s="569"/>
      <c r="I6" s="569"/>
      <c r="J6" s="569"/>
      <c r="K6" s="569"/>
      <c r="L6" s="569"/>
      <c r="M6" s="569"/>
    </row>
    <row r="7" spans="1:13">
      <c r="A7" s="31"/>
      <c r="B7" s="469" t="s">
        <v>1199</v>
      </c>
      <c r="C7" s="56"/>
      <c r="D7" s="56"/>
      <c r="E7" s="56"/>
      <c r="F7" s="31"/>
      <c r="G7" s="31"/>
      <c r="H7" s="47"/>
      <c r="I7" s="47"/>
      <c r="J7" s="31"/>
      <c r="K7" s="31"/>
      <c r="L7" s="31"/>
      <c r="M7" s="31"/>
    </row>
    <row r="8" spans="1:13" ht="98.15" customHeight="1">
      <c r="A8" s="430" t="s">
        <v>1017</v>
      </c>
      <c r="B8" s="433" t="s">
        <v>1200</v>
      </c>
      <c r="C8" s="484"/>
      <c r="D8" s="237"/>
      <c r="E8" s="277"/>
      <c r="F8" s="466"/>
      <c r="G8" s="466"/>
      <c r="H8" s="349"/>
      <c r="I8" s="47"/>
      <c r="J8" s="31"/>
      <c r="K8" s="31"/>
      <c r="L8" s="31"/>
      <c r="M8" s="31"/>
    </row>
    <row r="9" spans="1:13" ht="30">
      <c r="A9" s="430" t="s">
        <v>1018</v>
      </c>
      <c r="B9" s="433" t="s">
        <v>1201</v>
      </c>
      <c r="C9" s="31"/>
      <c r="D9" s="237"/>
      <c r="E9" s="277"/>
      <c r="F9" s="237"/>
      <c r="G9" s="237"/>
      <c r="H9" s="349"/>
      <c r="I9" s="31"/>
      <c r="J9" s="31"/>
      <c r="K9" s="31"/>
      <c r="L9" s="31"/>
      <c r="M9" s="31"/>
    </row>
    <row r="10" spans="1:13" ht="30">
      <c r="A10" s="430" t="s">
        <v>1019</v>
      </c>
      <c r="B10" s="433" t="s">
        <v>1202</v>
      </c>
      <c r="C10" s="31"/>
      <c r="D10" s="237"/>
      <c r="E10" s="277"/>
      <c r="F10" s="237"/>
      <c r="G10" s="237"/>
      <c r="H10" s="349"/>
      <c r="I10" s="31"/>
      <c r="J10" s="31"/>
      <c r="K10" s="31"/>
      <c r="L10" s="31"/>
      <c r="M10" s="31"/>
    </row>
    <row r="11" spans="1:13" ht="30">
      <c r="A11" s="430" t="s">
        <v>1020</v>
      </c>
      <c r="B11" s="433" t="s">
        <v>1203</v>
      </c>
      <c r="C11" s="31"/>
      <c r="D11" s="237"/>
      <c r="E11" s="277"/>
      <c r="F11" s="237"/>
      <c r="G11" s="237"/>
      <c r="H11" s="349"/>
      <c r="I11" s="31"/>
      <c r="J11" s="31"/>
      <c r="K11" s="31"/>
      <c r="L11" s="31"/>
      <c r="M11" s="31"/>
    </row>
    <row r="12" spans="1:13" ht="40">
      <c r="A12" s="438" t="s">
        <v>1204</v>
      </c>
      <c r="B12" s="433" t="s">
        <v>1205</v>
      </c>
      <c r="C12" s="31"/>
      <c r="D12" s="237"/>
      <c r="E12" s="277"/>
      <c r="F12" s="237"/>
      <c r="G12" s="237"/>
      <c r="H12" s="349"/>
      <c r="I12" s="31"/>
      <c r="J12" s="31"/>
      <c r="K12" s="31"/>
      <c r="L12" s="31"/>
      <c r="M12" s="31"/>
    </row>
    <row r="13" spans="1:13" ht="30">
      <c r="A13" s="430" t="s">
        <v>1206</v>
      </c>
      <c r="B13" s="433" t="s">
        <v>1207</v>
      </c>
      <c r="C13" s="31"/>
      <c r="D13" s="237"/>
      <c r="E13" s="277"/>
      <c r="F13" s="237"/>
      <c r="G13" s="237"/>
      <c r="H13" s="349"/>
      <c r="I13" s="31"/>
      <c r="J13" s="31"/>
      <c r="K13" s="31"/>
      <c r="L13" s="31"/>
      <c r="M13" s="31"/>
    </row>
    <row r="14" spans="1:13" ht="30">
      <c r="A14" s="430" t="s">
        <v>1208</v>
      </c>
      <c r="B14" s="433" t="s">
        <v>1209</v>
      </c>
      <c r="C14" s="31"/>
      <c r="D14" s="237"/>
      <c r="E14" s="277"/>
      <c r="F14" s="237"/>
      <c r="G14" s="237"/>
      <c r="H14" s="349"/>
      <c r="I14" s="31"/>
      <c r="J14" s="31"/>
      <c r="K14" s="31"/>
      <c r="L14" s="31"/>
      <c r="M14" s="31"/>
    </row>
    <row r="15" spans="1:13" ht="40">
      <c r="A15" s="438" t="s">
        <v>1210</v>
      </c>
      <c r="B15" s="433" t="s">
        <v>1211</v>
      </c>
      <c r="C15" s="31"/>
      <c r="D15" s="237"/>
      <c r="E15" s="277"/>
      <c r="F15" s="237"/>
      <c r="G15" s="237"/>
      <c r="H15" s="349"/>
      <c r="I15" s="31"/>
      <c r="J15" s="31"/>
      <c r="K15" s="31"/>
      <c r="L15" s="31"/>
      <c r="M15" s="31"/>
    </row>
    <row r="16" spans="1:13" ht="50">
      <c r="A16" s="438" t="s">
        <v>1212</v>
      </c>
      <c r="B16" s="433" t="s">
        <v>1213</v>
      </c>
      <c r="C16" s="31"/>
      <c r="D16" s="449"/>
      <c r="E16" s="433"/>
      <c r="F16" s="237"/>
      <c r="G16" s="237"/>
      <c r="H16" s="349"/>
      <c r="I16" s="31"/>
      <c r="J16" s="31"/>
      <c r="K16" s="31"/>
      <c r="L16" s="31"/>
      <c r="M16" s="31"/>
    </row>
    <row r="17" spans="1:13" ht="20">
      <c r="A17" s="430" t="s">
        <v>1214</v>
      </c>
      <c r="B17" s="433" t="s">
        <v>1215</v>
      </c>
      <c r="C17" s="31"/>
      <c r="D17" s="237"/>
      <c r="E17" s="277"/>
      <c r="F17" s="449"/>
      <c r="G17" s="449"/>
      <c r="H17" s="349"/>
      <c r="I17" s="31"/>
      <c r="J17" s="31"/>
      <c r="K17" s="31"/>
      <c r="L17" s="31"/>
      <c r="M17" s="31"/>
    </row>
    <row r="18" spans="1:13">
      <c r="A18" s="430" t="s">
        <v>1216</v>
      </c>
      <c r="B18" s="434" t="s">
        <v>1217</v>
      </c>
      <c r="C18" s="31"/>
      <c r="D18" s="447"/>
      <c r="E18" s="437"/>
      <c r="F18" s="237"/>
      <c r="G18" s="237"/>
      <c r="H18" s="349"/>
      <c r="I18" s="31"/>
      <c r="J18" s="31"/>
      <c r="K18" s="31"/>
      <c r="L18" s="31"/>
      <c r="M18" s="31"/>
    </row>
    <row r="19" spans="1:13" ht="20">
      <c r="A19" s="430" t="s">
        <v>1218</v>
      </c>
      <c r="B19" s="434" t="s">
        <v>1219</v>
      </c>
      <c r="C19" s="31"/>
      <c r="D19" s="237"/>
      <c r="E19" s="277"/>
      <c r="F19" s="447"/>
      <c r="G19" s="447"/>
      <c r="H19" s="349"/>
      <c r="I19" s="31"/>
      <c r="J19" s="31"/>
      <c r="K19" s="31"/>
      <c r="L19" s="31"/>
      <c r="M19" s="31"/>
    </row>
    <row r="20" spans="1:13" ht="170">
      <c r="A20" s="485">
        <v>1.1000000000000001</v>
      </c>
      <c r="B20" s="434" t="s">
        <v>1220</v>
      </c>
      <c r="C20" s="31"/>
      <c r="D20" s="449"/>
      <c r="E20" s="433"/>
      <c r="F20" s="237"/>
      <c r="G20" s="237"/>
      <c r="H20" s="349"/>
      <c r="I20" s="31"/>
      <c r="J20" s="31"/>
      <c r="K20" s="31"/>
      <c r="L20" s="31"/>
      <c r="M20" s="31"/>
    </row>
    <row r="21" spans="1:13">
      <c r="A21" s="430" t="s">
        <v>1017</v>
      </c>
      <c r="B21" s="431" t="s">
        <v>1221</v>
      </c>
      <c r="C21" s="31"/>
      <c r="D21" s="486">
        <v>2.94</v>
      </c>
      <c r="E21" s="430" t="s">
        <v>1222</v>
      </c>
      <c r="F21" s="449"/>
      <c r="G21" s="449"/>
      <c r="H21" s="349"/>
      <c r="I21" s="31"/>
      <c r="J21" s="31"/>
      <c r="K21" s="31"/>
      <c r="L21" s="31"/>
      <c r="M21" s="31"/>
    </row>
    <row r="22" spans="1:13">
      <c r="A22" s="430" t="s">
        <v>1018</v>
      </c>
      <c r="B22" s="431" t="s">
        <v>1225</v>
      </c>
      <c r="C22" s="31"/>
      <c r="D22" s="430" t="s">
        <v>906</v>
      </c>
      <c r="E22" s="430" t="s">
        <v>1222</v>
      </c>
      <c r="F22" s="487" t="s">
        <v>1223</v>
      </c>
      <c r="G22" s="430" t="s">
        <v>1224</v>
      </c>
      <c r="H22" s="349">
        <f>'JMR STRUCTURE STEEL RA 01 '!K33</f>
        <v>3.266</v>
      </c>
      <c r="I22" s="31">
        <f>F22*H22</f>
        <v>489900</v>
      </c>
      <c r="J22" s="31"/>
      <c r="K22" s="31"/>
      <c r="L22" s="31"/>
      <c r="M22" s="31"/>
    </row>
    <row r="23" spans="1:13">
      <c r="A23" s="437"/>
      <c r="B23" s="437"/>
      <c r="C23" s="31"/>
      <c r="D23" s="447"/>
      <c r="E23" s="437"/>
      <c r="F23" s="487" t="s">
        <v>1226</v>
      </c>
      <c r="G23" s="430" t="s">
        <v>906</v>
      </c>
      <c r="H23" s="349"/>
      <c r="I23" s="31"/>
      <c r="J23" s="31"/>
      <c r="K23" s="31"/>
      <c r="L23" s="31"/>
      <c r="M23" s="31"/>
    </row>
    <row r="24" spans="1:13">
      <c r="A24" s="435">
        <v>2</v>
      </c>
      <c r="B24" s="431" t="s">
        <v>1227</v>
      </c>
      <c r="C24" s="31"/>
      <c r="D24" s="447"/>
      <c r="E24" s="437"/>
      <c r="F24" s="447"/>
      <c r="G24" s="447"/>
      <c r="H24" s="349"/>
      <c r="I24" s="31"/>
      <c r="J24" s="31"/>
      <c r="K24" s="31"/>
      <c r="L24" s="31"/>
      <c r="M24" s="31"/>
    </row>
    <row r="25" spans="1:13" ht="60">
      <c r="A25" s="433"/>
      <c r="B25" s="433" t="s">
        <v>1228</v>
      </c>
      <c r="C25" s="31"/>
      <c r="D25" s="449"/>
      <c r="E25" s="433"/>
      <c r="F25" s="447"/>
      <c r="G25" s="447"/>
      <c r="H25" s="349"/>
      <c r="I25" s="31"/>
      <c r="J25" s="31"/>
      <c r="K25" s="31"/>
      <c r="L25" s="31"/>
      <c r="M25" s="31"/>
    </row>
    <row r="26" spans="1:13">
      <c r="A26" s="430" t="s">
        <v>1017</v>
      </c>
      <c r="B26" s="431" t="s">
        <v>1229</v>
      </c>
      <c r="C26" s="31"/>
      <c r="D26" s="486">
        <v>140</v>
      </c>
      <c r="E26" s="430" t="s">
        <v>908</v>
      </c>
      <c r="F26" s="449"/>
      <c r="G26" s="449"/>
      <c r="H26" s="349"/>
      <c r="I26" s="31"/>
      <c r="J26" s="31"/>
      <c r="K26" s="31"/>
      <c r="L26" s="31"/>
      <c r="M26" s="31"/>
    </row>
    <row r="27" spans="1:13">
      <c r="A27" s="430" t="s">
        <v>1018</v>
      </c>
      <c r="B27" s="431" t="s">
        <v>1231</v>
      </c>
      <c r="C27" s="31"/>
      <c r="D27" s="430" t="s">
        <v>906</v>
      </c>
      <c r="E27" s="430" t="s">
        <v>908</v>
      </c>
      <c r="F27" s="488">
        <v>750</v>
      </c>
      <c r="G27" s="430" t="s">
        <v>1230</v>
      </c>
      <c r="H27" s="349">
        <f>'JMR STRUCTURE STEEL RA 01 '!K37</f>
        <v>140</v>
      </c>
      <c r="I27" s="31">
        <f>F27*H27</f>
        <v>105000</v>
      </c>
      <c r="J27" s="31"/>
      <c r="K27" s="31"/>
      <c r="L27" s="31"/>
      <c r="M27" s="31"/>
    </row>
    <row r="28" spans="1:13">
      <c r="A28" s="430"/>
      <c r="B28" s="431"/>
      <c r="C28" s="31"/>
      <c r="D28" s="447"/>
      <c r="E28" s="430" t="s">
        <v>909</v>
      </c>
      <c r="F28" s="488">
        <v>950</v>
      </c>
      <c r="G28" s="430" t="s">
        <v>906</v>
      </c>
      <c r="H28" s="349"/>
      <c r="I28" s="31"/>
      <c r="J28" s="31"/>
      <c r="K28" s="31"/>
      <c r="L28" s="31"/>
      <c r="M28" s="31"/>
    </row>
    <row r="29" spans="1:13">
      <c r="A29" s="490"/>
      <c r="B29" s="439"/>
      <c r="C29" s="410"/>
      <c r="D29" s="411"/>
      <c r="E29" s="490" t="s">
        <v>909</v>
      </c>
      <c r="F29" s="439" t="s">
        <v>951</v>
      </c>
      <c r="G29" s="490" t="s">
        <v>1232</v>
      </c>
      <c r="H29" s="423"/>
      <c r="I29" s="410">
        <f>SUM(I22:I28)</f>
        <v>594900</v>
      </c>
      <c r="J29" s="410"/>
      <c r="K29" s="410"/>
      <c r="L29" s="410"/>
      <c r="M29" s="410"/>
    </row>
    <row r="30" spans="1:13">
      <c r="A30" s="430"/>
      <c r="B30" s="431"/>
      <c r="C30" s="31"/>
      <c r="D30" s="447"/>
      <c r="E30" s="430" t="s">
        <v>909</v>
      </c>
      <c r="F30" s="431" t="s">
        <v>952</v>
      </c>
      <c r="G30" s="489">
        <v>98280</v>
      </c>
      <c r="H30" s="349"/>
      <c r="I30" s="31"/>
      <c r="J30" s="31"/>
      <c r="K30" s="31"/>
      <c r="L30" s="31"/>
      <c r="M30" s="31"/>
    </row>
    <row r="31" spans="1:13">
      <c r="A31" s="31"/>
      <c r="B31" s="31"/>
      <c r="C31" s="31"/>
      <c r="D31" s="31"/>
      <c r="E31" s="31"/>
      <c r="F31" s="431" t="s">
        <v>953</v>
      </c>
      <c r="G31" s="430" t="s">
        <v>1233</v>
      </c>
      <c r="H31" s="349"/>
      <c r="I31" s="31"/>
      <c r="J31" s="31"/>
      <c r="K31" s="31"/>
      <c r="L31" s="31"/>
      <c r="M31" s="31"/>
    </row>
    <row r="32" spans="1:13">
      <c r="A32" s="31"/>
      <c r="B32" s="31"/>
      <c r="C32" s="31"/>
      <c r="D32" s="31"/>
      <c r="E32" s="31"/>
      <c r="F32" s="31"/>
      <c r="G32" s="31"/>
      <c r="H32" s="349"/>
      <c r="I32" s="31"/>
      <c r="J32" s="31"/>
      <c r="K32" s="31"/>
      <c r="L32" s="31"/>
      <c r="M32" s="31"/>
    </row>
  </sheetData>
  <mergeCells count="16">
    <mergeCell ref="L4:M4"/>
    <mergeCell ref="H5:H6"/>
    <mergeCell ref="I5:I6"/>
    <mergeCell ref="J5:J6"/>
    <mergeCell ref="K5:K6"/>
    <mergeCell ref="L5:L6"/>
    <mergeCell ref="M5:M6"/>
    <mergeCell ref="C3:K3"/>
    <mergeCell ref="A4:A6"/>
    <mergeCell ref="B4:B6"/>
    <mergeCell ref="C4:C6"/>
    <mergeCell ref="D4:D6"/>
    <mergeCell ref="E4:E6"/>
    <mergeCell ref="F4:G4"/>
    <mergeCell ref="H4:I4"/>
    <mergeCell ref="J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4"/>
  <sheetViews>
    <sheetView workbookViewId="0">
      <pane ySplit="6" topLeftCell="A12" activePane="bottomLeft" state="frozen"/>
      <selection activeCell="E7" sqref="E7"/>
      <selection pane="bottomLeft" activeCell="E24" sqref="E24"/>
    </sheetView>
  </sheetViews>
  <sheetFormatPr defaultRowHeight="14.5"/>
  <cols>
    <col min="1" max="1" width="4.453125" bestFit="1" customWidth="1"/>
    <col min="2" max="2" width="23.54296875" bestFit="1" customWidth="1"/>
    <col min="3" max="3" width="14.453125" bestFit="1" customWidth="1"/>
    <col min="4" max="4" width="12.453125" bestFit="1" customWidth="1"/>
    <col min="5" max="5" width="12.54296875" bestFit="1" customWidth="1"/>
    <col min="6" max="6" width="12.26953125" customWidth="1"/>
    <col min="7" max="7" width="14.26953125" customWidth="1"/>
    <col min="8" max="8" width="14.453125" bestFit="1" customWidth="1"/>
    <col min="9" max="9" width="17.7265625" bestFit="1" customWidth="1"/>
    <col min="10" max="10" width="11.453125" style="462" customWidth="1"/>
    <col min="12" max="12" width="9.54296875" bestFit="1" customWidth="1"/>
  </cols>
  <sheetData>
    <row r="1" spans="1:12" ht="21">
      <c r="A1" s="58" t="s">
        <v>379</v>
      </c>
    </row>
    <row r="2" spans="1:12">
      <c r="A2" s="59" t="s">
        <v>380</v>
      </c>
    </row>
    <row r="3" spans="1:12">
      <c r="A3" s="59" t="s">
        <v>381</v>
      </c>
    </row>
    <row r="4" spans="1:12" ht="15" thickBot="1">
      <c r="A4" s="59" t="s">
        <v>382</v>
      </c>
    </row>
    <row r="5" spans="1:12">
      <c r="A5" s="559" t="s">
        <v>383</v>
      </c>
      <c r="B5" s="560"/>
      <c r="C5" s="560"/>
      <c r="D5" s="560"/>
      <c r="E5" s="560"/>
      <c r="F5" s="560"/>
      <c r="G5" s="560"/>
      <c r="H5" s="560"/>
      <c r="I5" s="560"/>
      <c r="J5" s="561"/>
    </row>
    <row r="6" spans="1:12">
      <c r="A6" s="101" t="s">
        <v>384</v>
      </c>
      <c r="B6" s="102" t="s">
        <v>385</v>
      </c>
      <c r="C6" s="102" t="s">
        <v>386</v>
      </c>
      <c r="D6" s="102" t="s">
        <v>406</v>
      </c>
      <c r="E6" s="102" t="s">
        <v>407</v>
      </c>
      <c r="F6" s="102" t="s">
        <v>408</v>
      </c>
      <c r="G6" s="102" t="s">
        <v>409</v>
      </c>
      <c r="H6" s="102" t="s">
        <v>389</v>
      </c>
      <c r="I6" s="102" t="s">
        <v>390</v>
      </c>
      <c r="J6" s="103" t="s">
        <v>410</v>
      </c>
    </row>
    <row r="7" spans="1:12">
      <c r="A7" s="74">
        <v>1</v>
      </c>
      <c r="B7" s="104" t="s">
        <v>411</v>
      </c>
      <c r="C7" s="64">
        <v>18926619</v>
      </c>
      <c r="D7" s="326">
        <f>'Abstract Civil &amp; Dismantling'!I245</f>
        <v>562553.64</v>
      </c>
      <c r="E7" s="325">
        <f>'Abstract Civil &amp; Dismantling'!K245</f>
        <v>3641121.8345999997</v>
      </c>
      <c r="F7" s="325">
        <f>'Abstract Civil &amp; Dismantling'!M245</f>
        <v>1004360.933</v>
      </c>
      <c r="G7" s="325">
        <f>'Abstract Civil &amp; Dismantling'!O245</f>
        <v>3821193.7655569594</v>
      </c>
      <c r="H7" s="64">
        <f>SUM(D7:G7)</f>
        <v>9029230.1731569581</v>
      </c>
      <c r="I7" s="64">
        <f>C7-H7</f>
        <v>9897388.8268430419</v>
      </c>
      <c r="J7" s="520" t="s">
        <v>396</v>
      </c>
    </row>
    <row r="8" spans="1:12">
      <c r="A8" s="74">
        <v>2</v>
      </c>
      <c r="B8" s="104" t="s">
        <v>412</v>
      </c>
      <c r="C8" s="64">
        <v>546000</v>
      </c>
      <c r="D8" s="326">
        <f>'Abstract  STRUCTURE STEEL WORK '!I29</f>
        <v>594900</v>
      </c>
      <c r="E8" s="525"/>
      <c r="F8" s="65"/>
      <c r="G8" s="65"/>
      <c r="H8" s="64">
        <f t="shared" ref="H8:H13" si="0">SUM(D8:G8)</f>
        <v>594900</v>
      </c>
      <c r="I8" s="64">
        <f t="shared" ref="I8:I13" si="1">C8-H8</f>
        <v>-48900</v>
      </c>
      <c r="J8" s="520" t="s">
        <v>396</v>
      </c>
    </row>
    <row r="9" spans="1:12">
      <c r="A9" s="74">
        <v>3</v>
      </c>
      <c r="B9" s="104" t="s">
        <v>413</v>
      </c>
      <c r="C9" s="64">
        <v>4038720</v>
      </c>
      <c r="D9" s="64"/>
      <c r="E9" s="325">
        <f>'Abstract Electrical'!K171</f>
        <v>160455.89000000001</v>
      </c>
      <c r="F9" s="525"/>
      <c r="G9" s="325">
        <f>'Abstract Electrical'!I171</f>
        <v>2653064</v>
      </c>
      <c r="H9" s="64">
        <f t="shared" si="0"/>
        <v>2813519.89</v>
      </c>
      <c r="I9" s="64">
        <f t="shared" si="1"/>
        <v>1225200.1099999999</v>
      </c>
      <c r="J9" s="520" t="s">
        <v>396</v>
      </c>
      <c r="L9" s="526"/>
    </row>
    <row r="10" spans="1:12">
      <c r="A10" s="74">
        <v>4</v>
      </c>
      <c r="B10" s="104" t="s">
        <v>414</v>
      </c>
      <c r="C10" s="64">
        <v>1229775</v>
      </c>
      <c r="D10" s="64"/>
      <c r="E10" s="65"/>
      <c r="F10" s="492">
        <f>'Abstract Sheet FF &amp; Plambing'!I130</f>
        <v>320498.86499999999</v>
      </c>
      <c r="G10" s="325">
        <f>'Abstract Sheet FF &amp; Plambing'!I95</f>
        <v>139625</v>
      </c>
      <c r="H10" s="64">
        <f t="shared" si="0"/>
        <v>460123.86499999999</v>
      </c>
      <c r="I10" s="64">
        <f t="shared" si="1"/>
        <v>769651.13500000001</v>
      </c>
      <c r="J10" s="520" t="s">
        <v>396</v>
      </c>
    </row>
    <row r="11" spans="1:12">
      <c r="A11" s="74">
        <v>5</v>
      </c>
      <c r="B11" s="104" t="s">
        <v>415</v>
      </c>
      <c r="C11" s="64">
        <v>1638700</v>
      </c>
      <c r="D11" s="64"/>
      <c r="E11" s="65"/>
      <c r="F11" s="65"/>
      <c r="G11" s="325">
        <f>'Abstract Sheet HVAC'!I83</f>
        <v>1147090</v>
      </c>
      <c r="H11" s="64">
        <f t="shared" si="0"/>
        <v>1147090</v>
      </c>
      <c r="I11" s="64">
        <f t="shared" si="1"/>
        <v>491610</v>
      </c>
      <c r="J11" s="520" t="s">
        <v>396</v>
      </c>
    </row>
    <row r="12" spans="1:12">
      <c r="A12" s="74">
        <v>6</v>
      </c>
      <c r="B12" s="104" t="s">
        <v>416</v>
      </c>
      <c r="C12" s="64">
        <v>3636500</v>
      </c>
      <c r="D12" s="64"/>
      <c r="E12" s="65"/>
      <c r="F12" s="65"/>
      <c r="G12" s="325">
        <f>'Abstract Furniture'!I27</f>
        <v>3636500</v>
      </c>
      <c r="H12" s="64">
        <f t="shared" si="0"/>
        <v>3636500</v>
      </c>
      <c r="I12" s="64">
        <f t="shared" si="1"/>
        <v>0</v>
      </c>
      <c r="J12" s="520" t="s">
        <v>396</v>
      </c>
    </row>
    <row r="13" spans="1:12">
      <c r="A13" s="74">
        <v>0</v>
      </c>
      <c r="B13" s="104" t="s">
        <v>417</v>
      </c>
      <c r="C13" s="64">
        <v>1905480</v>
      </c>
      <c r="D13" s="64"/>
      <c r="E13" s="65"/>
      <c r="F13" s="65"/>
      <c r="G13" s="325">
        <f>'Abstract LIGHTS &amp; PANELS'!I33</f>
        <v>340160</v>
      </c>
      <c r="H13" s="64">
        <f t="shared" si="0"/>
        <v>340160</v>
      </c>
      <c r="I13" s="64">
        <f t="shared" si="1"/>
        <v>1565320</v>
      </c>
      <c r="J13" s="520" t="s">
        <v>396</v>
      </c>
    </row>
    <row r="14" spans="1:12">
      <c r="A14" s="74"/>
      <c r="B14" s="63"/>
      <c r="C14" s="64"/>
      <c r="D14" s="64"/>
      <c r="E14" s="65"/>
      <c r="F14" s="65"/>
      <c r="G14" s="65"/>
      <c r="H14" s="64"/>
      <c r="I14" s="64"/>
      <c r="J14" s="520"/>
    </row>
    <row r="15" spans="1:12">
      <c r="A15" s="550" t="s">
        <v>418</v>
      </c>
      <c r="B15" s="551"/>
      <c r="C15" s="85">
        <f t="shared" ref="C15:I15" si="2">SUM(C7:C14)</f>
        <v>31921794</v>
      </c>
      <c r="D15" s="85">
        <f t="shared" si="2"/>
        <v>1157453.6400000001</v>
      </c>
      <c r="E15" s="85">
        <f t="shared" si="2"/>
        <v>3801577.7245999998</v>
      </c>
      <c r="F15" s="85">
        <f t="shared" si="2"/>
        <v>1324859.798</v>
      </c>
      <c r="G15" s="85">
        <f t="shared" si="2"/>
        <v>11737632.765556959</v>
      </c>
      <c r="H15" s="85">
        <f>SUM(H7:H14)</f>
        <v>18021523.928156957</v>
      </c>
      <c r="I15" s="85">
        <f t="shared" si="2"/>
        <v>13900270.071843041</v>
      </c>
      <c r="J15" s="521"/>
    </row>
    <row r="16" spans="1:12">
      <c r="A16" s="543" t="s">
        <v>398</v>
      </c>
      <c r="B16" s="544"/>
      <c r="C16" s="83">
        <f>+C15*18/100</f>
        <v>5745922.9199999999</v>
      </c>
      <c r="D16" s="83">
        <f t="shared" ref="D16:I16" si="3">+D15*18/100</f>
        <v>208341.65520000004</v>
      </c>
      <c r="E16" s="83">
        <f t="shared" si="3"/>
        <v>684283.99042799999</v>
      </c>
      <c r="F16" s="83">
        <f t="shared" si="3"/>
        <v>238474.76363999999</v>
      </c>
      <c r="G16" s="83">
        <f t="shared" si="3"/>
        <v>2112773.8978002528</v>
      </c>
      <c r="H16" s="83">
        <f t="shared" si="3"/>
        <v>3243874.3070682525</v>
      </c>
      <c r="I16" s="83">
        <f t="shared" si="3"/>
        <v>2502048.6129317475</v>
      </c>
      <c r="J16" s="520"/>
    </row>
    <row r="17" spans="1:10" ht="15" thickBot="1">
      <c r="A17" s="562" t="s">
        <v>399</v>
      </c>
      <c r="B17" s="563"/>
      <c r="C17" s="105">
        <f>+C15+C16</f>
        <v>37667716.920000002</v>
      </c>
      <c r="D17" s="105">
        <f t="shared" ref="D17:I17" si="4">+D15+D16</f>
        <v>1365795.2952000001</v>
      </c>
      <c r="E17" s="105">
        <f t="shared" si="4"/>
        <v>4485861.7150280001</v>
      </c>
      <c r="F17" s="105">
        <f t="shared" si="4"/>
        <v>1563334.56164</v>
      </c>
      <c r="G17" s="105">
        <f t="shared" si="4"/>
        <v>13850406.663357213</v>
      </c>
      <c r="H17" s="105">
        <f t="shared" si="4"/>
        <v>21265398.235225208</v>
      </c>
      <c r="I17" s="105">
        <f t="shared" si="4"/>
        <v>16402318.684774788</v>
      </c>
      <c r="J17" s="522"/>
    </row>
    <row r="19" spans="1:10">
      <c r="A19" s="31"/>
      <c r="B19" s="106" t="s">
        <v>419</v>
      </c>
      <c r="C19" s="31"/>
    </row>
    <row r="20" spans="1:10">
      <c r="A20" s="31"/>
      <c r="B20" s="31" t="s">
        <v>420</v>
      </c>
      <c r="C20" s="491">
        <v>1521384</v>
      </c>
    </row>
    <row r="21" spans="1:10">
      <c r="A21" s="31"/>
      <c r="B21" s="31" t="s">
        <v>421</v>
      </c>
      <c r="C21" s="491">
        <v>1640629</v>
      </c>
    </row>
    <row r="22" spans="1:10">
      <c r="A22" s="31"/>
      <c r="B22" s="31" t="s">
        <v>422</v>
      </c>
      <c r="C22" s="491">
        <v>4806324</v>
      </c>
    </row>
    <row r="23" spans="1:10">
      <c r="A23" s="31"/>
      <c r="B23" s="31" t="s">
        <v>423</v>
      </c>
      <c r="C23" s="491">
        <v>1566362</v>
      </c>
    </row>
    <row r="24" spans="1:10">
      <c r="A24" s="31"/>
      <c r="B24" s="107" t="s">
        <v>424</v>
      </c>
      <c r="C24" s="108">
        <f>SUM(C20:C23)</f>
        <v>9534699</v>
      </c>
    </row>
  </sheetData>
  <mergeCells count="4">
    <mergeCell ref="A5:J5"/>
    <mergeCell ref="A15:B15"/>
    <mergeCell ref="A16:B16"/>
    <mergeCell ref="A17:B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45"/>
  <sheetViews>
    <sheetView workbookViewId="0">
      <pane ySplit="1" topLeftCell="A37" activePane="bottomLeft" state="frozen"/>
      <selection pane="bottomLeft" activeCell="K57" sqref="K57"/>
    </sheetView>
  </sheetViews>
  <sheetFormatPr defaultColWidth="9.1796875" defaultRowHeight="14"/>
  <cols>
    <col min="1" max="1" width="4.54296875" style="32" customWidth="1"/>
    <col min="2" max="2" width="9.81640625" style="32" customWidth="1"/>
    <col min="3" max="3" width="25.54296875" style="32" customWidth="1"/>
    <col min="4" max="6" width="10.1796875" style="32" customWidth="1"/>
    <col min="7" max="9" width="9.1796875" style="32"/>
    <col min="10" max="10" width="9.26953125" style="32" bestFit="1" customWidth="1"/>
    <col min="11" max="11" width="9.54296875" style="32" bestFit="1" customWidth="1"/>
    <col min="12" max="12" width="12.1796875" style="155" bestFit="1" customWidth="1"/>
    <col min="13" max="16384" width="9.1796875" style="32"/>
  </cols>
  <sheetData>
    <row r="2" spans="1:12" ht="19.5">
      <c r="A2" s="564" t="s">
        <v>338</v>
      </c>
      <c r="B2" s="564"/>
      <c r="C2" s="564"/>
      <c r="D2" s="564"/>
      <c r="E2" s="564"/>
      <c r="F2" s="564"/>
      <c r="G2" s="564"/>
      <c r="H2" s="564"/>
      <c r="I2" s="564"/>
      <c r="J2" s="564"/>
      <c r="K2" s="31"/>
      <c r="L2" s="139"/>
    </row>
    <row r="3" spans="1:12" ht="14.5">
      <c r="A3" s="544" t="s">
        <v>339</v>
      </c>
      <c r="B3" s="544"/>
      <c r="C3" s="544"/>
      <c r="D3" s="544"/>
      <c r="E3" s="544"/>
      <c r="F3" s="544"/>
      <c r="G3" s="544"/>
      <c r="H3" s="544"/>
      <c r="I3" s="544"/>
      <c r="J3" s="544"/>
      <c r="K3" s="31"/>
      <c r="L3" s="139"/>
    </row>
    <row r="4" spans="1:12" ht="14.5">
      <c r="A4" s="565" t="s">
        <v>340</v>
      </c>
      <c r="B4" s="565"/>
      <c r="C4" s="565"/>
      <c r="D4" s="565"/>
      <c r="E4" s="565"/>
      <c r="F4" s="565"/>
      <c r="G4" s="565"/>
      <c r="H4" s="565"/>
      <c r="I4" s="565"/>
      <c r="J4" s="565"/>
      <c r="K4" s="31"/>
      <c r="L4" s="139"/>
    </row>
    <row r="5" spans="1:12" ht="15.5">
      <c r="A5" s="566" t="s">
        <v>341</v>
      </c>
      <c r="B5" s="566"/>
      <c r="C5" s="566"/>
      <c r="D5" s="566"/>
      <c r="E5" s="566"/>
      <c r="F5" s="566"/>
      <c r="G5" s="566"/>
      <c r="H5" s="566"/>
      <c r="I5" s="566"/>
      <c r="J5" s="566"/>
      <c r="K5" s="31"/>
      <c r="L5" s="139"/>
    </row>
    <row r="6" spans="1:12" ht="15.5">
      <c r="A6" s="33" t="s">
        <v>342</v>
      </c>
      <c r="B6" s="34"/>
      <c r="C6" s="35"/>
      <c r="D6" s="36"/>
      <c r="E6" s="37"/>
      <c r="F6" s="38"/>
      <c r="G6" s="38"/>
      <c r="H6" s="38"/>
      <c r="I6" s="38"/>
      <c r="J6" s="38"/>
      <c r="K6" s="31"/>
      <c r="L6" s="139"/>
    </row>
    <row r="7" spans="1:12" ht="15.5">
      <c r="A7" s="33" t="s">
        <v>343</v>
      </c>
      <c r="B7" s="34"/>
      <c r="C7" s="39"/>
      <c r="D7" s="36"/>
      <c r="E7" s="37"/>
      <c r="F7" s="38"/>
      <c r="G7" s="38"/>
      <c r="H7" s="38"/>
      <c r="I7" s="38"/>
      <c r="J7" s="38"/>
      <c r="K7" s="31"/>
      <c r="L7" s="139"/>
    </row>
    <row r="8" spans="1:12" ht="15.5">
      <c r="A8" s="40"/>
      <c r="B8" s="40"/>
      <c r="C8" s="40"/>
      <c r="D8" s="41"/>
      <c r="E8" s="41"/>
      <c r="F8" s="41"/>
      <c r="G8" s="41"/>
      <c r="H8" s="42"/>
      <c r="I8" s="42"/>
      <c r="J8" s="42"/>
      <c r="K8" s="31"/>
      <c r="L8" s="139"/>
    </row>
    <row r="9" spans="1:12" ht="14.5">
      <c r="A9" s="567" t="s">
        <v>344</v>
      </c>
      <c r="B9" s="567"/>
      <c r="C9" s="567"/>
      <c r="D9" s="567"/>
      <c r="E9" s="567"/>
      <c r="F9" s="567"/>
      <c r="G9" s="567"/>
      <c r="H9" s="567"/>
      <c r="I9" s="567"/>
      <c r="J9" s="567"/>
      <c r="K9" s="31"/>
      <c r="L9" s="139"/>
    </row>
    <row r="10" spans="1:12" ht="28">
      <c r="A10" s="43" t="s">
        <v>1</v>
      </c>
      <c r="B10" s="43" t="s">
        <v>345</v>
      </c>
      <c r="C10" s="43" t="s">
        <v>346</v>
      </c>
      <c r="D10" s="44" t="s">
        <v>347</v>
      </c>
      <c r="E10" s="45" t="s">
        <v>348</v>
      </c>
      <c r="F10" s="45" t="s">
        <v>349</v>
      </c>
      <c r="G10" s="45" t="s">
        <v>350</v>
      </c>
      <c r="H10" s="45" t="s">
        <v>351</v>
      </c>
      <c r="I10" s="45" t="s">
        <v>49</v>
      </c>
      <c r="J10" s="45" t="s">
        <v>62</v>
      </c>
      <c r="K10" s="45" t="s">
        <v>352</v>
      </c>
      <c r="L10" s="154" t="s">
        <v>353</v>
      </c>
    </row>
    <row r="11" spans="1:12" ht="14.5">
      <c r="A11" s="31"/>
      <c r="B11" s="46"/>
      <c r="C11" s="46" t="s">
        <v>354</v>
      </c>
      <c r="D11" s="31"/>
      <c r="E11" s="31"/>
      <c r="F11" s="31"/>
      <c r="G11" s="31"/>
      <c r="H11" s="31"/>
      <c r="I11" s="31"/>
      <c r="J11" s="31"/>
      <c r="K11" s="31"/>
      <c r="L11" s="139"/>
    </row>
    <row r="12" spans="1:12" ht="29">
      <c r="A12" s="47">
        <v>1</v>
      </c>
      <c r="B12" s="47" t="s">
        <v>355</v>
      </c>
      <c r="C12" s="48" t="s">
        <v>356</v>
      </c>
      <c r="D12" s="31"/>
      <c r="E12" s="31"/>
      <c r="F12" s="31"/>
      <c r="G12" s="31"/>
      <c r="H12" s="31"/>
      <c r="I12" s="31"/>
      <c r="J12" s="31"/>
      <c r="K12" s="31"/>
      <c r="L12" s="139"/>
    </row>
    <row r="13" spans="1:12" ht="14.5">
      <c r="A13" s="31"/>
      <c r="B13" s="31"/>
      <c r="C13" s="49"/>
      <c r="D13" s="50" t="s">
        <v>357</v>
      </c>
      <c r="E13" s="51"/>
      <c r="F13" s="51"/>
      <c r="G13" s="51"/>
      <c r="H13" s="51"/>
      <c r="I13" s="51"/>
      <c r="J13" s="51"/>
      <c r="K13" s="31"/>
      <c r="L13" s="139"/>
    </row>
    <row r="14" spans="1:12" ht="14.5">
      <c r="A14" s="31"/>
      <c r="B14" s="31"/>
      <c r="C14" s="52"/>
      <c r="D14" s="31" t="s">
        <v>358</v>
      </c>
      <c r="E14" s="51"/>
      <c r="F14" s="51">
        <v>8625</v>
      </c>
      <c r="G14" s="51">
        <v>3310</v>
      </c>
      <c r="H14" s="51" t="s">
        <v>62</v>
      </c>
      <c r="I14" s="51">
        <v>1</v>
      </c>
      <c r="J14" s="144">
        <f>F14*G14*I14/1000000</f>
        <v>28.548749999999998</v>
      </c>
      <c r="K14" s="145"/>
      <c r="L14" s="139"/>
    </row>
    <row r="15" spans="1:12" ht="14.5">
      <c r="A15" s="31"/>
      <c r="B15" s="31"/>
      <c r="C15" s="52"/>
      <c r="D15" s="31" t="s">
        <v>359</v>
      </c>
      <c r="E15" s="51"/>
      <c r="F15" s="51">
        <v>10000</v>
      </c>
      <c r="G15" s="51">
        <v>3310</v>
      </c>
      <c r="H15" s="51" t="s">
        <v>62</v>
      </c>
      <c r="I15" s="51">
        <v>2</v>
      </c>
      <c r="J15" s="144">
        <f>F15*G15*I15/1000000</f>
        <v>66.2</v>
      </c>
      <c r="K15" s="145"/>
      <c r="L15" s="139"/>
    </row>
    <row r="16" spans="1:12" ht="14.5">
      <c r="A16" s="31"/>
      <c r="B16" s="31"/>
      <c r="C16" s="52"/>
      <c r="D16" s="31" t="s">
        <v>360</v>
      </c>
      <c r="E16" s="51"/>
      <c r="F16" s="51">
        <v>-1200</v>
      </c>
      <c r="G16" s="51">
        <v>2400</v>
      </c>
      <c r="H16" s="51" t="s">
        <v>62</v>
      </c>
      <c r="I16" s="51">
        <v>2</v>
      </c>
      <c r="J16" s="144">
        <f t="shared" ref="J16:J40" si="0">F16*G16*I16/1000000</f>
        <v>-5.76</v>
      </c>
      <c r="K16" s="145"/>
      <c r="L16" s="139"/>
    </row>
    <row r="17" spans="1:12" ht="14.5">
      <c r="A17" s="31"/>
      <c r="B17" s="31"/>
      <c r="C17" s="49"/>
      <c r="D17" s="31" t="s">
        <v>361</v>
      </c>
      <c r="E17" s="51"/>
      <c r="F17" s="51">
        <v>100</v>
      </c>
      <c r="G17" s="51">
        <v>2400</v>
      </c>
      <c r="H17" s="51" t="s">
        <v>62</v>
      </c>
      <c r="I17" s="51">
        <v>2</v>
      </c>
      <c r="J17" s="144">
        <f t="shared" si="0"/>
        <v>0.48</v>
      </c>
      <c r="K17" s="145"/>
      <c r="L17" s="139"/>
    </row>
    <row r="18" spans="1:12" ht="14.5">
      <c r="A18" s="31"/>
      <c r="B18" s="31"/>
      <c r="C18" s="52"/>
      <c r="D18" s="31" t="s">
        <v>362</v>
      </c>
      <c r="E18" s="51"/>
      <c r="F18" s="51">
        <v>100</v>
      </c>
      <c r="G18" s="51">
        <v>1200</v>
      </c>
      <c r="H18" s="51" t="s">
        <v>62</v>
      </c>
      <c r="I18" s="51">
        <v>1</v>
      </c>
      <c r="J18" s="144">
        <f t="shared" si="0"/>
        <v>0.12</v>
      </c>
      <c r="K18" s="145"/>
      <c r="L18" s="139"/>
    </row>
    <row r="19" spans="1:12" ht="14.5">
      <c r="A19" s="31"/>
      <c r="B19" s="31"/>
      <c r="C19" s="52"/>
      <c r="D19" s="53" t="s">
        <v>363</v>
      </c>
      <c r="E19" s="54"/>
      <c r="F19" s="54"/>
      <c r="G19" s="54"/>
      <c r="H19" s="54"/>
      <c r="I19" s="54"/>
      <c r="J19" s="146">
        <f>SUM(J14:J18)</f>
        <v>89.588750000000005</v>
      </c>
      <c r="K19" s="147">
        <v>2700</v>
      </c>
      <c r="L19" s="140">
        <f>J19*K19</f>
        <v>241889.625</v>
      </c>
    </row>
    <row r="20" spans="1:12" ht="14.5">
      <c r="A20" s="31"/>
      <c r="B20" s="31"/>
      <c r="C20" s="52"/>
      <c r="D20" s="50" t="s">
        <v>364</v>
      </c>
      <c r="E20" s="51"/>
      <c r="F20" s="51"/>
      <c r="G20" s="51"/>
      <c r="H20" s="51"/>
      <c r="I20" s="51"/>
      <c r="J20" s="144"/>
      <c r="K20" s="145"/>
      <c r="L20" s="139"/>
    </row>
    <row r="21" spans="1:12" ht="14.5">
      <c r="A21" s="31"/>
      <c r="B21" s="31"/>
      <c r="C21" s="49"/>
      <c r="D21" s="31" t="s">
        <v>365</v>
      </c>
      <c r="E21" s="51"/>
      <c r="F21" s="51">
        <v>2155</v>
      </c>
      <c r="G21" s="51">
        <v>3290</v>
      </c>
      <c r="H21" s="51" t="s">
        <v>62</v>
      </c>
      <c r="I21" s="51">
        <v>2</v>
      </c>
      <c r="J21" s="144">
        <f t="shared" si="0"/>
        <v>14.1799</v>
      </c>
      <c r="K21" s="145"/>
      <c r="L21" s="139"/>
    </row>
    <row r="22" spans="1:12" ht="14.5">
      <c r="A22" s="31"/>
      <c r="B22" s="31"/>
      <c r="C22" s="52"/>
      <c r="D22" s="31" t="s">
        <v>366</v>
      </c>
      <c r="E22" s="51"/>
      <c r="F22" s="51">
        <v>100</v>
      </c>
      <c r="G22" s="51">
        <v>3290</v>
      </c>
      <c r="H22" s="51" t="s">
        <v>62</v>
      </c>
      <c r="I22" s="51">
        <v>1</v>
      </c>
      <c r="J22" s="144">
        <f t="shared" si="0"/>
        <v>0.32900000000000001</v>
      </c>
      <c r="K22" s="145"/>
      <c r="L22" s="139"/>
    </row>
    <row r="23" spans="1:12" ht="14.5">
      <c r="A23" s="31"/>
      <c r="B23" s="31"/>
      <c r="C23" s="52"/>
      <c r="D23" s="53" t="s">
        <v>363</v>
      </c>
      <c r="E23" s="54"/>
      <c r="F23" s="54"/>
      <c r="G23" s="54"/>
      <c r="H23" s="54"/>
      <c r="I23" s="54"/>
      <c r="J23" s="146">
        <f>SUM(J21:J22)</f>
        <v>14.508900000000001</v>
      </c>
      <c r="K23" s="147">
        <v>2700</v>
      </c>
      <c r="L23" s="140">
        <f>J23*K23</f>
        <v>39174.03</v>
      </c>
    </row>
    <row r="24" spans="1:12" ht="14.5">
      <c r="A24" s="31"/>
      <c r="B24" s="31"/>
      <c r="C24" s="52"/>
      <c r="D24" s="50" t="s">
        <v>367</v>
      </c>
      <c r="E24" s="51"/>
      <c r="F24" s="51"/>
      <c r="G24" s="51"/>
      <c r="H24" s="51"/>
      <c r="I24" s="51"/>
      <c r="J24" s="144"/>
      <c r="K24" s="145"/>
      <c r="L24" s="139"/>
    </row>
    <row r="25" spans="1:12" ht="14.5">
      <c r="A25" s="31"/>
      <c r="B25" s="31"/>
      <c r="C25" s="49"/>
      <c r="D25" s="31" t="s">
        <v>368</v>
      </c>
      <c r="E25" s="51"/>
      <c r="F25" s="51">
        <v>5120</v>
      </c>
      <c r="G25" s="51">
        <v>3215</v>
      </c>
      <c r="H25" s="51" t="s">
        <v>62</v>
      </c>
      <c r="I25" s="51">
        <v>1</v>
      </c>
      <c r="J25" s="144">
        <f t="shared" si="0"/>
        <v>16.460799999999999</v>
      </c>
      <c r="K25" s="145"/>
      <c r="L25" s="139"/>
    </row>
    <row r="26" spans="1:12" ht="14.5">
      <c r="A26" s="31"/>
      <c r="B26" s="31"/>
      <c r="C26" s="52"/>
      <c r="D26" s="31" t="s">
        <v>358</v>
      </c>
      <c r="E26" s="51"/>
      <c r="F26" s="51">
        <v>5000</v>
      </c>
      <c r="G26" s="51">
        <v>3300</v>
      </c>
      <c r="H26" s="51" t="s">
        <v>62</v>
      </c>
      <c r="I26" s="51">
        <v>2</v>
      </c>
      <c r="J26" s="144">
        <f t="shared" si="0"/>
        <v>33</v>
      </c>
      <c r="K26" s="145"/>
      <c r="L26" s="139"/>
    </row>
    <row r="27" spans="1:12" ht="14.5">
      <c r="A27" s="31"/>
      <c r="B27" s="31"/>
      <c r="C27" s="52"/>
      <c r="D27" s="53" t="s">
        <v>363</v>
      </c>
      <c r="E27" s="54"/>
      <c r="F27" s="54"/>
      <c r="G27" s="54"/>
      <c r="H27" s="54"/>
      <c r="I27" s="54"/>
      <c r="J27" s="146">
        <f>SUM(J25:J26)</f>
        <v>49.460799999999999</v>
      </c>
      <c r="K27" s="148">
        <v>2700</v>
      </c>
      <c r="L27" s="140">
        <f>J27*K27</f>
        <v>133544.16</v>
      </c>
    </row>
    <row r="28" spans="1:12" ht="14.5">
      <c r="A28" s="31"/>
      <c r="B28" s="31"/>
      <c r="C28" s="49"/>
      <c r="D28" s="50" t="s">
        <v>369</v>
      </c>
      <c r="E28" s="51"/>
      <c r="F28" s="51"/>
      <c r="G28" s="51"/>
      <c r="H28" s="51"/>
      <c r="I28" s="51"/>
      <c r="J28" s="144"/>
      <c r="K28" s="145"/>
      <c r="L28" s="139"/>
    </row>
    <row r="29" spans="1:12" ht="14.5">
      <c r="A29" s="31"/>
      <c r="B29" s="31"/>
      <c r="C29" s="49"/>
      <c r="D29" s="56" t="s">
        <v>370</v>
      </c>
      <c r="E29" s="47"/>
      <c r="F29" s="47">
        <v>2080</v>
      </c>
      <c r="G29" s="47">
        <v>3210</v>
      </c>
      <c r="H29" s="47" t="s">
        <v>62</v>
      </c>
      <c r="I29" s="47">
        <v>1</v>
      </c>
      <c r="J29" s="149">
        <f t="shared" si="0"/>
        <v>6.6768000000000001</v>
      </c>
      <c r="K29" s="150"/>
      <c r="L29" s="139"/>
    </row>
    <row r="30" spans="1:12" ht="14.5">
      <c r="A30" s="31"/>
      <c r="B30" s="31"/>
      <c r="C30" s="52"/>
      <c r="D30" s="53" t="s">
        <v>363</v>
      </c>
      <c r="E30" s="54"/>
      <c r="F30" s="54"/>
      <c r="G30" s="54"/>
      <c r="H30" s="54"/>
      <c r="I30" s="54"/>
      <c r="J30" s="146">
        <f>SUM(J29:J29)</f>
        <v>6.6768000000000001</v>
      </c>
      <c r="K30" s="148">
        <v>2700</v>
      </c>
      <c r="L30" s="140">
        <f>J30*K30</f>
        <v>18027.36</v>
      </c>
    </row>
    <row r="31" spans="1:12" ht="14.5">
      <c r="A31" s="31"/>
      <c r="B31" s="31"/>
      <c r="C31" s="49"/>
      <c r="D31" s="50" t="s">
        <v>371</v>
      </c>
      <c r="E31" s="51"/>
      <c r="F31" s="51"/>
      <c r="G31" s="51"/>
      <c r="H31" s="51"/>
      <c r="I31" s="51"/>
      <c r="J31" s="144"/>
      <c r="K31" s="145"/>
      <c r="L31" s="139"/>
    </row>
    <row r="32" spans="1:12" ht="14.5">
      <c r="A32" s="31"/>
      <c r="B32" s="31"/>
      <c r="C32" s="49"/>
      <c r="D32" s="57" t="s">
        <v>372</v>
      </c>
      <c r="E32" s="51"/>
      <c r="F32" s="51">
        <v>1800</v>
      </c>
      <c r="G32" s="51">
        <v>3250</v>
      </c>
      <c r="H32" s="51" t="s">
        <v>62</v>
      </c>
      <c r="I32" s="51">
        <v>1</v>
      </c>
      <c r="J32" s="144">
        <f t="shared" si="0"/>
        <v>5.85</v>
      </c>
      <c r="K32" s="145"/>
      <c r="L32" s="139"/>
    </row>
    <row r="33" spans="1:12" ht="14.5">
      <c r="A33" s="31"/>
      <c r="B33" s="31"/>
      <c r="C33" s="49"/>
      <c r="D33" s="31" t="s">
        <v>360</v>
      </c>
      <c r="E33" s="51"/>
      <c r="F33" s="51">
        <v>-900</v>
      </c>
      <c r="G33" s="51">
        <v>2400</v>
      </c>
      <c r="H33" s="51" t="s">
        <v>62</v>
      </c>
      <c r="I33" s="51">
        <v>1</v>
      </c>
      <c r="J33" s="144">
        <f t="shared" si="0"/>
        <v>-2.16</v>
      </c>
      <c r="K33" s="145"/>
      <c r="L33" s="139"/>
    </row>
    <row r="34" spans="1:12" ht="14.5">
      <c r="A34" s="31"/>
      <c r="B34" s="31"/>
      <c r="C34" s="49"/>
      <c r="D34" s="57" t="s">
        <v>373</v>
      </c>
      <c r="E34" s="51"/>
      <c r="F34" s="51">
        <v>2845</v>
      </c>
      <c r="G34" s="51">
        <v>3250</v>
      </c>
      <c r="H34" s="51" t="s">
        <v>62</v>
      </c>
      <c r="I34" s="51">
        <v>1</v>
      </c>
      <c r="J34" s="144">
        <f t="shared" si="0"/>
        <v>9.2462499999999999</v>
      </c>
      <c r="K34" s="145"/>
      <c r="L34" s="139"/>
    </row>
    <row r="35" spans="1:12" ht="14.5">
      <c r="A35" s="31"/>
      <c r="B35" s="31"/>
      <c r="C35" s="49"/>
      <c r="D35" s="31" t="s">
        <v>366</v>
      </c>
      <c r="E35" s="51"/>
      <c r="F35" s="51">
        <v>100</v>
      </c>
      <c r="G35" s="51">
        <v>2400</v>
      </c>
      <c r="H35" s="51" t="s">
        <v>62</v>
      </c>
      <c r="I35" s="51">
        <v>2</v>
      </c>
      <c r="J35" s="144">
        <f t="shared" si="0"/>
        <v>0.48</v>
      </c>
      <c r="K35" s="145"/>
      <c r="L35" s="139"/>
    </row>
    <row r="36" spans="1:12" ht="14.5">
      <c r="A36" s="31"/>
      <c r="B36" s="31"/>
      <c r="C36" s="49"/>
      <c r="D36" s="31" t="s">
        <v>374</v>
      </c>
      <c r="E36" s="51"/>
      <c r="F36" s="51">
        <v>1830</v>
      </c>
      <c r="G36" s="51">
        <v>3250</v>
      </c>
      <c r="H36" s="51" t="s">
        <v>62</v>
      </c>
      <c r="I36" s="51">
        <v>1</v>
      </c>
      <c r="J36" s="144">
        <f t="shared" si="0"/>
        <v>5.9474999999999998</v>
      </c>
      <c r="K36" s="145"/>
      <c r="L36" s="139"/>
    </row>
    <row r="37" spans="1:12" ht="14.5">
      <c r="A37" s="31"/>
      <c r="B37" s="31"/>
      <c r="C37" s="49"/>
      <c r="D37" s="57" t="s">
        <v>375</v>
      </c>
      <c r="E37" s="51"/>
      <c r="F37" s="51">
        <v>1856</v>
      </c>
      <c r="G37" s="51">
        <v>3250</v>
      </c>
      <c r="H37" s="51" t="s">
        <v>62</v>
      </c>
      <c r="I37" s="51">
        <v>1</v>
      </c>
      <c r="J37" s="144">
        <f t="shared" si="0"/>
        <v>6.032</v>
      </c>
      <c r="K37" s="145"/>
      <c r="L37" s="139"/>
    </row>
    <row r="38" spans="1:12" ht="14.5">
      <c r="A38" s="31"/>
      <c r="B38" s="31"/>
      <c r="C38" s="49"/>
      <c r="D38" s="53" t="s">
        <v>363</v>
      </c>
      <c r="E38" s="54"/>
      <c r="F38" s="54"/>
      <c r="G38" s="54"/>
      <c r="H38" s="54"/>
      <c r="I38" s="54"/>
      <c r="J38" s="146">
        <f>SUM(J32:J37)</f>
        <v>25.39575</v>
      </c>
      <c r="K38" s="148">
        <v>2700</v>
      </c>
      <c r="L38" s="140">
        <f>J38*K38</f>
        <v>68568.524999999994</v>
      </c>
    </row>
    <row r="39" spans="1:12" ht="14.5">
      <c r="A39" s="31"/>
      <c r="B39" s="31"/>
      <c r="C39" s="49"/>
      <c r="D39" s="50" t="s">
        <v>376</v>
      </c>
      <c r="E39" s="51"/>
      <c r="F39" s="51"/>
      <c r="G39" s="51"/>
      <c r="H39" s="51"/>
      <c r="I39" s="51"/>
      <c r="J39" s="144"/>
      <c r="K39" s="145"/>
      <c r="L39" s="139"/>
    </row>
    <row r="40" spans="1:12" ht="14.5">
      <c r="A40" s="31"/>
      <c r="B40" s="31"/>
      <c r="C40" s="49"/>
      <c r="D40" s="31" t="s">
        <v>377</v>
      </c>
      <c r="E40" s="51"/>
      <c r="F40" s="51">
        <v>6970</v>
      </c>
      <c r="G40" s="51">
        <v>3260</v>
      </c>
      <c r="H40" s="51" t="s">
        <v>62</v>
      </c>
      <c r="I40" s="51">
        <v>1</v>
      </c>
      <c r="J40" s="144">
        <f t="shared" si="0"/>
        <v>22.722200000000001</v>
      </c>
      <c r="K40" s="145"/>
      <c r="L40" s="139"/>
    </row>
    <row r="41" spans="1:12" ht="14.5">
      <c r="A41" s="31"/>
      <c r="B41" s="31"/>
      <c r="C41" s="49"/>
      <c r="D41" s="53" t="s">
        <v>363</v>
      </c>
      <c r="E41" s="54"/>
      <c r="F41" s="54"/>
      <c r="G41" s="54"/>
      <c r="H41" s="54"/>
      <c r="I41" s="54"/>
      <c r="J41" s="146">
        <f>SUM(J39:J40)</f>
        <v>22.722200000000001</v>
      </c>
      <c r="K41" s="148">
        <v>2700</v>
      </c>
      <c r="L41" s="140">
        <f>J41*K41</f>
        <v>61349.94</v>
      </c>
    </row>
    <row r="42" spans="1:12" s="135" customFormat="1" ht="14.5">
      <c r="A42" s="131"/>
      <c r="B42" s="131"/>
      <c r="C42" s="132"/>
      <c r="D42" s="133"/>
      <c r="E42" s="134"/>
      <c r="F42" s="134"/>
      <c r="G42" s="134"/>
      <c r="H42" s="134"/>
      <c r="I42" s="134"/>
      <c r="J42" s="151"/>
      <c r="K42" s="152"/>
      <c r="L42" s="141"/>
    </row>
    <row r="43" spans="1:12" ht="14.5">
      <c r="A43" s="136"/>
      <c r="B43" s="136"/>
      <c r="C43" s="137"/>
      <c r="D43" s="138" t="s">
        <v>431</v>
      </c>
      <c r="E43" s="136"/>
      <c r="F43" s="136"/>
      <c r="G43" s="136"/>
      <c r="H43" s="136"/>
      <c r="I43" s="136"/>
      <c r="J43" s="156">
        <f>(J19+J23+J27+J30+J38+J41)</f>
        <v>208.35320000000002</v>
      </c>
      <c r="K43" s="153"/>
      <c r="L43" s="142"/>
    </row>
    <row r="44" spans="1:12" ht="14.5">
      <c r="A44" s="31"/>
      <c r="B44" s="31"/>
      <c r="C44" s="49"/>
      <c r="D44" s="53" t="s">
        <v>378</v>
      </c>
      <c r="E44" s="55"/>
      <c r="F44" s="55"/>
      <c r="G44" s="55"/>
      <c r="H44" s="55"/>
      <c r="I44" s="55"/>
      <c r="J44" s="147"/>
      <c r="K44" s="147"/>
      <c r="L44" s="143">
        <f>SUM(L13:L43)</f>
        <v>562553.64000000013</v>
      </c>
    </row>
    <row r="45" spans="1:12" ht="14.5">
      <c r="A45" s="31"/>
      <c r="B45" s="31"/>
      <c r="C45" s="52"/>
      <c r="D45" s="31"/>
      <c r="E45" s="31"/>
      <c r="F45" s="31"/>
      <c r="G45" s="31"/>
      <c r="H45" s="31"/>
      <c r="I45" s="31"/>
      <c r="J45" s="31"/>
      <c r="K45" s="31"/>
      <c r="L45" s="139"/>
    </row>
  </sheetData>
  <mergeCells count="5">
    <mergeCell ref="A2:J2"/>
    <mergeCell ref="A3:J3"/>
    <mergeCell ref="A4:J4"/>
    <mergeCell ref="A5:J5"/>
    <mergeCell ref="A9:J9"/>
  </mergeCells>
  <conditionalFormatting sqref="A9">
    <cfRule type="duplicateValues" dxfId="81" priority="10"/>
  </conditionalFormatting>
  <conditionalFormatting sqref="A6">
    <cfRule type="duplicateValues" dxfId="80" priority="9"/>
  </conditionalFormatting>
  <conditionalFormatting sqref="A8">
    <cfRule type="duplicateValues" dxfId="79" priority="8"/>
  </conditionalFormatting>
  <conditionalFormatting sqref="A5">
    <cfRule type="duplicateValues" dxfId="78" priority="7"/>
  </conditionalFormatting>
  <conditionalFormatting sqref="A5">
    <cfRule type="duplicateValues" dxfId="77" priority="6"/>
  </conditionalFormatting>
  <conditionalFormatting sqref="A7">
    <cfRule type="duplicateValues" dxfId="76" priority="5"/>
  </conditionalFormatting>
  <conditionalFormatting sqref="E27:G27 I27">
    <cfRule type="containsText" dxfId="75" priority="4" stopIfTrue="1" operator="containsText" text="kghk">
      <formula>NOT(ISERROR(SEARCH("kghk",#REF!)))</formula>
    </cfRule>
  </conditionalFormatting>
  <conditionalFormatting sqref="E30:G30 I30">
    <cfRule type="containsText" dxfId="74" priority="3" stopIfTrue="1" operator="containsText" text="kghk">
      <formula>NOT(ISERROR(SEARCH("kghk",#REF!)))</formula>
    </cfRule>
  </conditionalFormatting>
  <conditionalFormatting sqref="E38:G38 I38">
    <cfRule type="containsText" dxfId="73" priority="2" stopIfTrue="1" operator="containsText" text="kghk">
      <formula>NOT(ISERROR(SEARCH("kghk",#REF!)))</formula>
    </cfRule>
  </conditionalFormatting>
  <conditionalFormatting sqref="E41:G42 I41:I42">
    <cfRule type="containsText" dxfId="72" priority="1" stopIfTrue="1" operator="containsText" text="kghk">
      <formula>NOT(ISERROR(SEARCH("kghk",#REF!)))</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247"/>
  <sheetViews>
    <sheetView topLeftCell="C1" zoomScale="70" zoomScaleNormal="70" workbookViewId="0">
      <pane ySplit="5" topLeftCell="A6" activePane="bottomLeft" state="frozen"/>
      <selection activeCell="D6" sqref="D6"/>
      <selection pane="bottomLeft" activeCell="O22" sqref="O22"/>
    </sheetView>
  </sheetViews>
  <sheetFormatPr defaultColWidth="8.1796875" defaultRowHeight="13"/>
  <cols>
    <col min="1" max="1" width="16.453125" style="28" bestFit="1" customWidth="1"/>
    <col min="2" max="2" width="66.81640625" style="23" customWidth="1"/>
    <col min="3" max="3" width="24.26953125" style="23" customWidth="1"/>
    <col min="4" max="4" width="10" style="29" bestFit="1" customWidth="1"/>
    <col min="5" max="5" width="6.7265625" style="30" bestFit="1" customWidth="1"/>
    <col min="6" max="6" width="10.54296875" style="28" customWidth="1"/>
    <col min="7" max="7" width="17.1796875" style="28" customWidth="1"/>
    <col min="8" max="8" width="8.1796875" style="23"/>
    <col min="9" max="9" width="15.26953125" style="28" customWidth="1"/>
    <col min="10" max="10" width="8.1796875" style="23"/>
    <col min="11" max="11" width="14.1796875" style="28" customWidth="1"/>
    <col min="12" max="12" width="8.1796875" style="28" customWidth="1"/>
    <col min="13" max="13" width="12.453125" style="28" bestFit="1" customWidth="1"/>
    <col min="14" max="14" width="8.1796875" style="28" customWidth="1"/>
    <col min="15" max="15" width="13.54296875" style="28" customWidth="1"/>
    <col min="16" max="16" width="8.1796875" style="23" customWidth="1"/>
    <col min="17" max="17" width="12.453125" style="23" bestFit="1" customWidth="1"/>
    <col min="18" max="18" width="8.1796875" style="23" customWidth="1"/>
    <col min="19" max="19" width="12.453125" style="23" bestFit="1" customWidth="1"/>
    <col min="20" max="16384" width="8.1796875" style="23"/>
  </cols>
  <sheetData>
    <row r="1" spans="1:27" s="22" customFormat="1" ht="14">
      <c r="A1" s="112" t="s">
        <v>42</v>
      </c>
      <c r="B1" s="113" t="s">
        <v>43</v>
      </c>
      <c r="C1" s="20"/>
      <c r="D1" s="21"/>
      <c r="E1" s="21"/>
      <c r="F1" s="21"/>
      <c r="G1" s="30"/>
      <c r="I1" s="202"/>
      <c r="K1" s="202"/>
      <c r="L1" s="202"/>
      <c r="M1" s="202"/>
      <c r="N1" s="202"/>
      <c r="O1" s="202"/>
    </row>
    <row r="2" spans="1:27" s="22" customFormat="1" ht="30.75" customHeight="1">
      <c r="A2" s="114" t="s">
        <v>44</v>
      </c>
      <c r="B2" s="115" t="s">
        <v>45</v>
      </c>
      <c r="C2" s="570"/>
      <c r="D2" s="571"/>
      <c r="E2" s="571"/>
      <c r="F2" s="571"/>
      <c r="G2" s="571"/>
      <c r="H2" s="571"/>
      <c r="I2" s="571"/>
      <c r="J2" s="571"/>
      <c r="K2" s="571"/>
      <c r="L2" s="571"/>
      <c r="M2" s="571"/>
      <c r="N2" s="571"/>
      <c r="O2" s="571"/>
      <c r="P2" s="571"/>
      <c r="Q2" s="571"/>
      <c r="R2" s="130"/>
      <c r="S2" s="130"/>
    </row>
    <row r="3" spans="1:27" ht="27" customHeight="1">
      <c r="A3" s="573" t="s">
        <v>46</v>
      </c>
      <c r="B3" s="573" t="s">
        <v>47</v>
      </c>
      <c r="C3" s="573" t="s">
        <v>48</v>
      </c>
      <c r="D3" s="573" t="s">
        <v>49</v>
      </c>
      <c r="E3" s="573" t="s">
        <v>50</v>
      </c>
      <c r="F3" s="572" t="s">
        <v>51</v>
      </c>
      <c r="G3" s="572"/>
      <c r="H3" s="568" t="s">
        <v>426</v>
      </c>
      <c r="I3" s="568"/>
      <c r="J3" s="568" t="s">
        <v>427</v>
      </c>
      <c r="K3" s="568"/>
      <c r="L3" s="568" t="s">
        <v>428</v>
      </c>
      <c r="M3" s="568"/>
      <c r="N3" s="568" t="s">
        <v>504</v>
      </c>
      <c r="O3" s="568"/>
      <c r="P3" s="568" t="s">
        <v>429</v>
      </c>
      <c r="Q3" s="568"/>
      <c r="R3" s="568" t="s">
        <v>430</v>
      </c>
      <c r="S3" s="568"/>
    </row>
    <row r="4" spans="1:27" s="24" customFormat="1">
      <c r="A4" s="573"/>
      <c r="B4" s="573"/>
      <c r="C4" s="573"/>
      <c r="D4" s="573"/>
      <c r="E4" s="573"/>
      <c r="F4" s="116" t="s">
        <v>52</v>
      </c>
      <c r="G4" s="169" t="s">
        <v>53</v>
      </c>
      <c r="H4" s="569" t="s">
        <v>425</v>
      </c>
      <c r="I4" s="569" t="s">
        <v>353</v>
      </c>
      <c r="J4" s="569" t="s">
        <v>425</v>
      </c>
      <c r="K4" s="569" t="s">
        <v>353</v>
      </c>
      <c r="L4" s="569" t="s">
        <v>425</v>
      </c>
      <c r="M4" s="569" t="s">
        <v>353</v>
      </c>
      <c r="N4" s="569" t="s">
        <v>425</v>
      </c>
      <c r="O4" s="569" t="s">
        <v>353</v>
      </c>
      <c r="P4" s="569" t="s">
        <v>425</v>
      </c>
      <c r="Q4" s="569" t="s">
        <v>353</v>
      </c>
      <c r="R4" s="569" t="s">
        <v>425</v>
      </c>
      <c r="S4" s="569" t="s">
        <v>353</v>
      </c>
    </row>
    <row r="5" spans="1:27" s="25" customFormat="1">
      <c r="A5" s="573"/>
      <c r="B5" s="573"/>
      <c r="C5" s="573"/>
      <c r="D5" s="573"/>
      <c r="E5" s="573"/>
      <c r="F5" s="116" t="s">
        <v>54</v>
      </c>
      <c r="G5" s="169" t="s">
        <v>54</v>
      </c>
      <c r="H5" s="569"/>
      <c r="I5" s="569"/>
      <c r="J5" s="569"/>
      <c r="K5" s="569"/>
      <c r="L5" s="569"/>
      <c r="M5" s="569"/>
      <c r="N5" s="569"/>
      <c r="O5" s="569"/>
      <c r="P5" s="569"/>
      <c r="Q5" s="569"/>
      <c r="R5" s="569"/>
      <c r="S5" s="569"/>
    </row>
    <row r="6" spans="1:27">
      <c r="A6" s="117"/>
      <c r="B6" s="118"/>
      <c r="C6" s="118"/>
      <c r="D6" s="9"/>
      <c r="E6" s="119"/>
      <c r="F6" s="120"/>
      <c r="G6" s="205">
        <f t="shared" ref="G6:G23" si="0">(F6)*$D6</f>
        <v>0</v>
      </c>
      <c r="H6" s="110"/>
      <c r="I6" s="203"/>
      <c r="J6" s="110"/>
      <c r="K6" s="203"/>
      <c r="L6" s="203"/>
      <c r="M6" s="203"/>
      <c r="N6" s="203"/>
      <c r="O6" s="203"/>
      <c r="P6" s="110"/>
      <c r="Q6" s="110"/>
      <c r="R6" s="110"/>
      <c r="S6" s="110"/>
      <c r="T6" s="26"/>
      <c r="U6" s="26"/>
      <c r="V6" s="26"/>
      <c r="W6" s="26"/>
      <c r="X6" s="26"/>
      <c r="Y6" s="26"/>
      <c r="Z6" s="26"/>
      <c r="AA6" s="26"/>
    </row>
    <row r="7" spans="1:27">
      <c r="A7" s="117" t="s">
        <v>55</v>
      </c>
      <c r="B7" s="122" t="s">
        <v>7</v>
      </c>
      <c r="C7" s="122"/>
      <c r="D7" s="9"/>
      <c r="E7" s="119"/>
      <c r="F7" s="120"/>
      <c r="G7" s="205">
        <f t="shared" si="0"/>
        <v>0</v>
      </c>
      <c r="H7" s="110"/>
      <c r="I7" s="203"/>
      <c r="J7" s="110"/>
      <c r="K7" s="203"/>
      <c r="L7" s="203"/>
      <c r="M7" s="203"/>
      <c r="N7" s="203"/>
      <c r="O7" s="203"/>
      <c r="P7" s="110"/>
      <c r="Q7" s="110"/>
      <c r="R7" s="110"/>
      <c r="S7" s="110"/>
      <c r="T7" s="26"/>
      <c r="U7" s="26"/>
      <c r="V7" s="26"/>
      <c r="W7" s="26"/>
      <c r="X7" s="26"/>
      <c r="Y7" s="26"/>
      <c r="Z7" s="26"/>
      <c r="AA7" s="26"/>
    </row>
    <row r="8" spans="1:27" ht="37.5">
      <c r="A8" s="117">
        <v>1</v>
      </c>
      <c r="B8" s="118" t="s">
        <v>56</v>
      </c>
      <c r="C8" s="118"/>
      <c r="D8" s="123"/>
      <c r="E8" s="119" t="s">
        <v>57</v>
      </c>
      <c r="F8" s="120">
        <v>250</v>
      </c>
      <c r="G8" s="205">
        <f t="shared" si="0"/>
        <v>0</v>
      </c>
      <c r="H8" s="110"/>
      <c r="I8" s="203"/>
      <c r="J8" s="110"/>
      <c r="K8" s="203"/>
      <c r="L8" s="203"/>
      <c r="M8" s="203"/>
      <c r="N8" s="203"/>
      <c r="O8" s="203"/>
      <c r="P8" s="110"/>
      <c r="Q8" s="110"/>
      <c r="R8" s="110"/>
      <c r="S8" s="110"/>
      <c r="T8" s="26"/>
      <c r="U8" s="26"/>
      <c r="V8" s="26"/>
      <c r="W8" s="26"/>
      <c r="X8" s="26"/>
      <c r="Y8" s="26"/>
      <c r="Z8" s="26"/>
      <c r="AA8" s="26"/>
    </row>
    <row r="9" spans="1:27">
      <c r="A9" s="117">
        <v>2</v>
      </c>
      <c r="B9" s="118" t="s">
        <v>58</v>
      </c>
      <c r="C9" s="118"/>
      <c r="D9" s="124"/>
      <c r="E9" s="119"/>
      <c r="F9" s="120"/>
      <c r="G9" s="205">
        <f t="shared" si="0"/>
        <v>0</v>
      </c>
      <c r="H9" s="110"/>
      <c r="I9" s="203"/>
      <c r="J9" s="110"/>
      <c r="K9" s="203"/>
      <c r="L9" s="203"/>
      <c r="M9" s="203"/>
      <c r="N9" s="203"/>
      <c r="O9" s="203"/>
      <c r="P9" s="110"/>
      <c r="Q9" s="110"/>
      <c r="R9" s="110"/>
      <c r="S9" s="110"/>
      <c r="T9" s="26"/>
      <c r="U9" s="26"/>
      <c r="V9" s="26"/>
      <c r="W9" s="26"/>
      <c r="X9" s="26"/>
      <c r="Y9" s="26"/>
      <c r="Z9" s="26"/>
      <c r="AA9" s="26"/>
    </row>
    <row r="10" spans="1:27">
      <c r="A10" s="117" t="s">
        <v>6</v>
      </c>
      <c r="B10" s="118" t="s">
        <v>59</v>
      </c>
      <c r="C10" s="118"/>
      <c r="D10" s="123"/>
      <c r="E10" s="119" t="s">
        <v>60</v>
      </c>
      <c r="F10" s="120">
        <v>1200</v>
      </c>
      <c r="G10" s="205">
        <f t="shared" si="0"/>
        <v>0</v>
      </c>
      <c r="H10" s="110"/>
      <c r="I10" s="203"/>
      <c r="J10" s="110"/>
      <c r="K10" s="203"/>
      <c r="L10" s="203"/>
      <c r="M10" s="203"/>
      <c r="N10" s="203"/>
      <c r="O10" s="203"/>
      <c r="P10" s="110"/>
      <c r="Q10" s="110"/>
      <c r="R10" s="110"/>
      <c r="S10" s="110"/>
      <c r="T10" s="26"/>
      <c r="U10" s="26"/>
      <c r="V10" s="26"/>
      <c r="W10" s="26"/>
      <c r="X10" s="26"/>
      <c r="Y10" s="26"/>
      <c r="Z10" s="26"/>
      <c r="AA10" s="26"/>
    </row>
    <row r="11" spans="1:27">
      <c r="A11" s="117" t="s">
        <v>8</v>
      </c>
      <c r="B11" s="118" t="s">
        <v>61</v>
      </c>
      <c r="C11" s="118"/>
      <c r="D11" s="123"/>
      <c r="E11" s="119" t="s">
        <v>62</v>
      </c>
      <c r="F11" s="120">
        <v>200</v>
      </c>
      <c r="G11" s="205">
        <f t="shared" si="0"/>
        <v>0</v>
      </c>
      <c r="H11" s="110"/>
      <c r="I11" s="203"/>
      <c r="J11" s="110"/>
      <c r="K11" s="203"/>
      <c r="L11" s="203"/>
      <c r="M11" s="203"/>
      <c r="N11" s="203"/>
      <c r="O11" s="203"/>
      <c r="P11" s="110"/>
      <c r="Q11" s="110"/>
      <c r="R11" s="110"/>
      <c r="S11" s="110"/>
      <c r="T11" s="26"/>
      <c r="U11" s="26"/>
      <c r="V11" s="26"/>
      <c r="W11" s="26"/>
      <c r="X11" s="26"/>
      <c r="Y11" s="26"/>
      <c r="Z11" s="26"/>
      <c r="AA11" s="26"/>
    </row>
    <row r="12" spans="1:27" ht="25">
      <c r="A12" s="117">
        <v>3</v>
      </c>
      <c r="B12" s="118" t="s">
        <v>63</v>
      </c>
      <c r="C12" s="118"/>
      <c r="D12" s="123"/>
      <c r="E12" s="119" t="s">
        <v>62</v>
      </c>
      <c r="F12" s="120">
        <v>180</v>
      </c>
      <c r="G12" s="205">
        <f t="shared" si="0"/>
        <v>0</v>
      </c>
      <c r="H12" s="110"/>
      <c r="I12" s="203"/>
      <c r="J12" s="110"/>
      <c r="K12" s="203"/>
      <c r="L12" s="203"/>
      <c r="M12" s="203"/>
      <c r="N12" s="203"/>
      <c r="O12" s="203"/>
      <c r="P12" s="110"/>
      <c r="Q12" s="110"/>
      <c r="R12" s="110"/>
      <c r="S12" s="110"/>
      <c r="T12" s="26"/>
      <c r="U12" s="26"/>
      <c r="V12" s="26"/>
      <c r="W12" s="26"/>
      <c r="X12" s="26"/>
      <c r="Y12" s="26"/>
      <c r="Z12" s="26"/>
      <c r="AA12" s="26"/>
    </row>
    <row r="13" spans="1:27">
      <c r="A13" s="117">
        <v>4</v>
      </c>
      <c r="B13" s="118" t="s">
        <v>64</v>
      </c>
      <c r="C13" s="118"/>
      <c r="D13" s="123"/>
      <c r="E13" s="119" t="s">
        <v>65</v>
      </c>
      <c r="F13" s="120">
        <v>1000</v>
      </c>
      <c r="G13" s="205">
        <f t="shared" si="0"/>
        <v>0</v>
      </c>
      <c r="H13" s="110"/>
      <c r="I13" s="203"/>
      <c r="J13" s="110"/>
      <c r="K13" s="203"/>
      <c r="L13" s="203"/>
      <c r="M13" s="203"/>
      <c r="N13" s="203"/>
      <c r="O13" s="203"/>
      <c r="P13" s="110"/>
      <c r="Q13" s="110"/>
      <c r="R13" s="110"/>
      <c r="S13" s="110"/>
      <c r="T13" s="26"/>
      <c r="U13" s="26"/>
      <c r="V13" s="26"/>
      <c r="W13" s="26"/>
      <c r="X13" s="26"/>
      <c r="Y13" s="26"/>
      <c r="Z13" s="26"/>
      <c r="AA13" s="26"/>
    </row>
    <row r="14" spans="1:27" ht="25">
      <c r="A14" s="117">
        <v>5</v>
      </c>
      <c r="B14" s="118" t="s">
        <v>66</v>
      </c>
      <c r="C14" s="118"/>
      <c r="D14" s="123"/>
      <c r="E14" s="119" t="s">
        <v>60</v>
      </c>
      <c r="F14" s="120">
        <v>2250</v>
      </c>
      <c r="G14" s="205">
        <f t="shared" si="0"/>
        <v>0</v>
      </c>
      <c r="H14" s="110"/>
      <c r="I14" s="203"/>
      <c r="J14" s="110"/>
      <c r="K14" s="203"/>
      <c r="L14" s="203"/>
      <c r="M14" s="203"/>
      <c r="N14" s="203"/>
      <c r="O14" s="203"/>
      <c r="P14" s="110"/>
      <c r="Q14" s="110"/>
      <c r="R14" s="110"/>
      <c r="S14" s="110"/>
      <c r="T14" s="26"/>
      <c r="U14" s="26"/>
      <c r="V14" s="26"/>
      <c r="W14" s="26"/>
      <c r="X14" s="26"/>
      <c r="Y14" s="26"/>
      <c r="Z14" s="26"/>
      <c r="AA14" s="26"/>
    </row>
    <row r="15" spans="1:27" ht="50">
      <c r="A15" s="117">
        <v>6</v>
      </c>
      <c r="B15" s="118" t="s">
        <v>67</v>
      </c>
      <c r="C15" s="118"/>
      <c r="D15" s="123"/>
      <c r="E15" s="119" t="s">
        <v>60</v>
      </c>
      <c r="F15" s="120">
        <v>500</v>
      </c>
      <c r="G15" s="205">
        <f t="shared" si="0"/>
        <v>0</v>
      </c>
      <c r="H15" s="110"/>
      <c r="I15" s="203"/>
      <c r="J15" s="110"/>
      <c r="K15" s="203"/>
      <c r="L15" s="203"/>
      <c r="M15" s="203"/>
      <c r="N15" s="203"/>
      <c r="O15" s="203"/>
      <c r="P15" s="110"/>
      <c r="Q15" s="110"/>
      <c r="R15" s="110"/>
      <c r="S15" s="110"/>
      <c r="T15" s="26"/>
      <c r="U15" s="26"/>
      <c r="V15" s="26"/>
      <c r="W15" s="26"/>
      <c r="X15" s="26"/>
      <c r="Y15" s="26"/>
      <c r="Z15" s="26"/>
      <c r="AA15" s="26"/>
    </row>
    <row r="16" spans="1:27">
      <c r="A16" s="117">
        <v>7</v>
      </c>
      <c r="B16" s="118" t="s">
        <v>68</v>
      </c>
      <c r="C16" s="118"/>
      <c r="D16" s="123">
        <v>0</v>
      </c>
      <c r="E16" s="119" t="s">
        <v>62</v>
      </c>
      <c r="F16" s="120">
        <v>50</v>
      </c>
      <c r="G16" s="205">
        <f t="shared" si="0"/>
        <v>0</v>
      </c>
      <c r="H16" s="110"/>
      <c r="I16" s="203"/>
      <c r="J16" s="110"/>
      <c r="K16" s="203"/>
      <c r="L16" s="203"/>
      <c r="M16" s="203"/>
      <c r="N16" s="203"/>
      <c r="O16" s="203"/>
      <c r="P16" s="110"/>
      <c r="Q16" s="110"/>
      <c r="R16" s="110"/>
      <c r="S16" s="110"/>
      <c r="T16" s="26"/>
      <c r="U16" s="26"/>
      <c r="V16" s="26"/>
      <c r="W16" s="26"/>
      <c r="X16" s="26"/>
      <c r="Y16" s="26"/>
      <c r="Z16" s="26"/>
      <c r="AA16" s="26"/>
    </row>
    <row r="17" spans="1:27">
      <c r="A17" s="117">
        <v>8</v>
      </c>
      <c r="B17" s="118" t="s">
        <v>69</v>
      </c>
      <c r="C17" s="118"/>
      <c r="D17" s="123">
        <v>0</v>
      </c>
      <c r="E17" s="119" t="s">
        <v>60</v>
      </c>
      <c r="F17" s="120">
        <v>2250</v>
      </c>
      <c r="G17" s="205">
        <f t="shared" si="0"/>
        <v>0</v>
      </c>
      <c r="H17" s="110"/>
      <c r="I17" s="203"/>
      <c r="J17" s="110"/>
      <c r="K17" s="203"/>
      <c r="L17" s="203"/>
      <c r="M17" s="203"/>
      <c r="N17" s="203"/>
      <c r="O17" s="203"/>
      <c r="P17" s="110"/>
      <c r="Q17" s="110"/>
      <c r="R17" s="110"/>
      <c r="S17" s="110"/>
      <c r="T17" s="26"/>
      <c r="U17" s="26"/>
      <c r="V17" s="26"/>
      <c r="W17" s="26"/>
      <c r="X17" s="26"/>
      <c r="Y17" s="26"/>
      <c r="Z17" s="26"/>
      <c r="AA17" s="26"/>
    </row>
    <row r="18" spans="1:27">
      <c r="A18" s="117">
        <v>9</v>
      </c>
      <c r="B18" s="118" t="s">
        <v>70</v>
      </c>
      <c r="C18" s="118"/>
      <c r="D18" s="123">
        <v>0</v>
      </c>
      <c r="E18" s="119" t="s">
        <v>60</v>
      </c>
      <c r="F18" s="120">
        <v>500</v>
      </c>
      <c r="G18" s="205">
        <f t="shared" si="0"/>
        <v>0</v>
      </c>
      <c r="H18" s="110"/>
      <c r="I18" s="203"/>
      <c r="J18" s="110"/>
      <c r="K18" s="203"/>
      <c r="L18" s="203"/>
      <c r="M18" s="203"/>
      <c r="N18" s="203"/>
      <c r="O18" s="203"/>
      <c r="P18" s="110"/>
      <c r="Q18" s="110"/>
      <c r="R18" s="110"/>
      <c r="S18" s="110"/>
      <c r="T18" s="26"/>
      <c r="U18" s="26"/>
      <c r="V18" s="26"/>
      <c r="W18" s="26"/>
      <c r="X18" s="26"/>
      <c r="Y18" s="26"/>
      <c r="Z18" s="26"/>
      <c r="AA18" s="26"/>
    </row>
    <row r="19" spans="1:27" ht="50">
      <c r="A19" s="117">
        <v>10</v>
      </c>
      <c r="B19" s="118" t="s">
        <v>71</v>
      </c>
      <c r="C19" s="118"/>
      <c r="D19" s="123"/>
      <c r="E19" s="119"/>
      <c r="F19" s="120"/>
      <c r="G19" s="205">
        <f t="shared" si="0"/>
        <v>0</v>
      </c>
      <c r="H19" s="110"/>
      <c r="I19" s="203"/>
      <c r="J19" s="110"/>
      <c r="K19" s="203"/>
      <c r="L19" s="203"/>
      <c r="M19" s="203"/>
      <c r="N19" s="203"/>
      <c r="O19" s="203"/>
      <c r="P19" s="110"/>
      <c r="Q19" s="110"/>
      <c r="R19" s="110"/>
      <c r="S19" s="110"/>
      <c r="T19" s="26"/>
      <c r="U19" s="26"/>
      <c r="V19" s="26"/>
      <c r="W19" s="26"/>
      <c r="X19" s="26"/>
      <c r="Y19" s="26"/>
      <c r="Z19" s="26"/>
      <c r="AA19" s="26"/>
    </row>
    <row r="20" spans="1:27">
      <c r="A20" s="117" t="s">
        <v>72</v>
      </c>
      <c r="B20" s="118" t="s">
        <v>73</v>
      </c>
      <c r="C20" s="118"/>
      <c r="D20" s="123"/>
      <c r="E20" s="119" t="s">
        <v>74</v>
      </c>
      <c r="F20" s="120">
        <v>500</v>
      </c>
      <c r="G20" s="205">
        <f t="shared" si="0"/>
        <v>0</v>
      </c>
      <c r="H20" s="110"/>
      <c r="I20" s="203"/>
      <c r="J20" s="110"/>
      <c r="K20" s="203"/>
      <c r="L20" s="203"/>
      <c r="M20" s="203"/>
      <c r="N20" s="203"/>
      <c r="O20" s="203"/>
      <c r="P20" s="110"/>
      <c r="Q20" s="110"/>
      <c r="R20" s="110"/>
      <c r="S20" s="110"/>
      <c r="T20" s="26"/>
      <c r="U20" s="26"/>
      <c r="V20" s="26"/>
      <c r="W20" s="26"/>
      <c r="X20" s="26"/>
      <c r="Y20" s="26"/>
      <c r="Z20" s="26"/>
      <c r="AA20" s="26"/>
    </row>
    <row r="21" spans="1:27">
      <c r="A21" s="117" t="s">
        <v>75</v>
      </c>
      <c r="B21" s="118" t="s">
        <v>76</v>
      </c>
      <c r="C21" s="118"/>
      <c r="D21" s="123">
        <v>0</v>
      </c>
      <c r="E21" s="119" t="s">
        <v>74</v>
      </c>
      <c r="F21" s="120">
        <v>1200</v>
      </c>
      <c r="G21" s="205">
        <f t="shared" si="0"/>
        <v>0</v>
      </c>
      <c r="H21" s="110"/>
      <c r="I21" s="203"/>
      <c r="J21" s="110"/>
      <c r="K21" s="203"/>
      <c r="L21" s="203"/>
      <c r="M21" s="203"/>
      <c r="N21" s="203"/>
      <c r="O21" s="203"/>
      <c r="P21" s="110"/>
      <c r="Q21" s="110"/>
      <c r="R21" s="110"/>
      <c r="S21" s="110"/>
      <c r="T21" s="26"/>
      <c r="U21" s="26"/>
      <c r="V21" s="26"/>
      <c r="W21" s="26"/>
      <c r="X21" s="26"/>
      <c r="Y21" s="26"/>
      <c r="Z21" s="26"/>
      <c r="AA21" s="26"/>
    </row>
    <row r="22" spans="1:27">
      <c r="A22" s="117" t="s">
        <v>77</v>
      </c>
      <c r="B22" s="118" t="s">
        <v>78</v>
      </c>
      <c r="C22" s="118"/>
      <c r="D22" s="123">
        <v>0</v>
      </c>
      <c r="E22" s="119" t="s">
        <v>74</v>
      </c>
      <c r="F22" s="120">
        <v>4000</v>
      </c>
      <c r="G22" s="205">
        <f t="shared" si="0"/>
        <v>0</v>
      </c>
      <c r="H22" s="110"/>
      <c r="I22" s="203"/>
      <c r="J22" s="110"/>
      <c r="K22" s="203"/>
      <c r="L22" s="203"/>
      <c r="M22" s="203"/>
      <c r="N22" s="203"/>
      <c r="O22" s="203"/>
      <c r="P22" s="110"/>
      <c r="Q22" s="110"/>
      <c r="R22" s="110"/>
      <c r="S22" s="110"/>
      <c r="T22" s="26"/>
      <c r="U22" s="26"/>
      <c r="V22" s="26"/>
      <c r="W22" s="26"/>
      <c r="X22" s="26"/>
      <c r="Y22" s="26"/>
      <c r="Z22" s="26"/>
      <c r="AA22" s="26"/>
    </row>
    <row r="23" spans="1:27" ht="100">
      <c r="A23" s="117">
        <v>11</v>
      </c>
      <c r="B23" s="118" t="s">
        <v>79</v>
      </c>
      <c r="C23" s="118"/>
      <c r="D23" s="123"/>
      <c r="E23" s="119" t="s">
        <v>80</v>
      </c>
      <c r="F23" s="120">
        <v>1450</v>
      </c>
      <c r="G23" s="205">
        <f t="shared" si="0"/>
        <v>0</v>
      </c>
      <c r="H23" s="110"/>
      <c r="I23" s="203"/>
      <c r="J23" s="110"/>
      <c r="K23" s="203"/>
      <c r="L23" s="203"/>
      <c r="M23" s="203"/>
      <c r="N23" s="203"/>
      <c r="O23" s="203"/>
      <c r="P23" s="110"/>
      <c r="Q23" s="110"/>
      <c r="R23" s="110"/>
      <c r="S23" s="110"/>
      <c r="T23" s="26"/>
      <c r="U23" s="26"/>
      <c r="V23" s="26"/>
      <c r="W23" s="26"/>
      <c r="X23" s="26"/>
      <c r="Y23" s="26"/>
      <c r="Z23" s="26"/>
      <c r="AA23" s="26"/>
    </row>
    <row r="24" spans="1:27" ht="26.5" customHeight="1">
      <c r="A24" s="252"/>
      <c r="B24" s="253" t="s">
        <v>81</v>
      </c>
      <c r="C24" s="253"/>
      <c r="D24" s="254"/>
      <c r="E24" s="255"/>
      <c r="F24" s="256"/>
      <c r="G24" s="257">
        <f>SUM(G7:G23)</f>
        <v>0</v>
      </c>
      <c r="H24" s="258"/>
      <c r="I24" s="259"/>
      <c r="J24" s="258"/>
      <c r="K24" s="259"/>
      <c r="L24" s="259"/>
      <c r="M24" s="259"/>
      <c r="N24" s="259"/>
      <c r="O24" s="259"/>
      <c r="P24" s="258"/>
      <c r="Q24" s="258"/>
      <c r="R24" s="258"/>
      <c r="S24" s="258"/>
      <c r="T24" s="26"/>
      <c r="U24" s="26"/>
      <c r="V24" s="26"/>
      <c r="W24" s="26"/>
      <c r="X24" s="26"/>
      <c r="Y24" s="26"/>
      <c r="Z24" s="26"/>
      <c r="AA24" s="26"/>
    </row>
    <row r="25" spans="1:27">
      <c r="A25" s="117"/>
      <c r="B25" s="122"/>
      <c r="C25" s="122"/>
      <c r="D25" s="9"/>
      <c r="E25" s="119"/>
      <c r="F25" s="120"/>
      <c r="G25" s="205"/>
      <c r="H25" s="110"/>
      <c r="I25" s="203"/>
      <c r="J25" s="110"/>
      <c r="K25" s="203"/>
      <c r="L25" s="203"/>
      <c r="M25" s="203"/>
      <c r="N25" s="203"/>
      <c r="O25" s="203"/>
      <c r="P25" s="110"/>
      <c r="Q25" s="110"/>
      <c r="R25" s="110"/>
      <c r="S25" s="110"/>
      <c r="T25" s="26"/>
      <c r="U25" s="26"/>
      <c r="V25" s="26"/>
      <c r="W25" s="26"/>
      <c r="X25" s="26"/>
      <c r="Y25" s="26"/>
      <c r="Z25" s="26"/>
      <c r="AA25" s="26"/>
    </row>
    <row r="26" spans="1:27">
      <c r="A26" s="117" t="s">
        <v>82</v>
      </c>
      <c r="B26" s="209" t="s">
        <v>9</v>
      </c>
      <c r="C26" s="122"/>
      <c r="D26" s="9"/>
      <c r="E26" s="119"/>
      <c r="F26" s="120"/>
      <c r="G26" s="205"/>
      <c r="H26" s="110"/>
      <c r="I26" s="203"/>
      <c r="J26" s="110"/>
      <c r="K26" s="203"/>
      <c r="L26" s="203"/>
      <c r="M26" s="203"/>
      <c r="N26" s="203"/>
      <c r="O26" s="203"/>
      <c r="P26" s="110"/>
      <c r="Q26" s="110"/>
      <c r="R26" s="110"/>
      <c r="S26" s="110"/>
      <c r="T26" s="26"/>
      <c r="U26" s="26"/>
      <c r="V26" s="26"/>
      <c r="W26" s="26"/>
      <c r="X26" s="26"/>
      <c r="Y26" s="26"/>
      <c r="Z26" s="26"/>
      <c r="AA26" s="26"/>
    </row>
    <row r="27" spans="1:27" ht="87.5">
      <c r="A27" s="117">
        <v>1</v>
      </c>
      <c r="B27" s="118" t="s">
        <v>83</v>
      </c>
      <c r="C27" s="118"/>
      <c r="D27" s="123"/>
      <c r="E27" s="119" t="s">
        <v>62</v>
      </c>
      <c r="F27" s="120">
        <v>1150</v>
      </c>
      <c r="G27" s="205">
        <f t="shared" ref="G27:G40" si="1">(F27)*$D27</f>
        <v>0</v>
      </c>
      <c r="H27" s="110"/>
      <c r="I27" s="203"/>
      <c r="J27" s="110"/>
      <c r="K27" s="203"/>
      <c r="L27" s="203"/>
      <c r="M27" s="203"/>
      <c r="N27" s="203"/>
      <c r="O27" s="203"/>
      <c r="P27" s="110"/>
      <c r="Q27" s="110"/>
      <c r="R27" s="110"/>
      <c r="S27" s="110"/>
      <c r="T27" s="26"/>
      <c r="U27" s="26"/>
      <c r="V27" s="26"/>
      <c r="W27" s="26"/>
      <c r="X27" s="26"/>
      <c r="Y27" s="26"/>
      <c r="Z27" s="26"/>
      <c r="AA27" s="26"/>
    </row>
    <row r="28" spans="1:27" ht="87.5">
      <c r="A28" s="200">
        <v>2</v>
      </c>
      <c r="B28" s="173" t="s">
        <v>84</v>
      </c>
      <c r="C28" s="173"/>
      <c r="D28" s="174">
        <v>9.9</v>
      </c>
      <c r="E28" s="175" t="s">
        <v>85</v>
      </c>
      <c r="F28" s="176">
        <v>944.24241479999989</v>
      </c>
      <c r="G28" s="251">
        <f t="shared" si="1"/>
        <v>9347.9999065199991</v>
      </c>
      <c r="H28" s="177"/>
      <c r="I28" s="206"/>
      <c r="J28" s="177"/>
      <c r="K28" s="206"/>
      <c r="L28" s="206"/>
      <c r="M28" s="206"/>
      <c r="N28" s="206">
        <f>'Civil JMR RA Bill 8'!J15</f>
        <v>5.1999999999999993</v>
      </c>
      <c r="O28" s="207">
        <f>F28*N28</f>
        <v>4910.0605569599984</v>
      </c>
      <c r="P28" s="177"/>
      <c r="Q28" s="177"/>
      <c r="R28" s="177"/>
      <c r="S28" s="177"/>
      <c r="T28" s="26"/>
      <c r="U28" s="26"/>
      <c r="V28" s="26"/>
      <c r="W28" s="26"/>
      <c r="X28" s="26"/>
      <c r="Y28" s="26"/>
      <c r="Z28" s="26"/>
      <c r="AA28" s="26"/>
    </row>
    <row r="29" spans="1:27" ht="87.5">
      <c r="A29" s="117">
        <v>3</v>
      </c>
      <c r="B29" s="118" t="s">
        <v>86</v>
      </c>
      <c r="C29" s="118"/>
      <c r="D29" s="123">
        <v>87.084800000000001</v>
      </c>
      <c r="E29" s="119" t="s">
        <v>85</v>
      </c>
      <c r="F29" s="120">
        <v>1050</v>
      </c>
      <c r="G29" s="205">
        <f t="shared" si="1"/>
        <v>91439.040000000008</v>
      </c>
      <c r="H29" s="110"/>
      <c r="I29" s="203"/>
      <c r="J29" s="110"/>
      <c r="K29" s="203"/>
      <c r="L29" s="203"/>
      <c r="M29" s="203"/>
      <c r="N29" s="203"/>
      <c r="O29" s="203"/>
      <c r="P29" s="110"/>
      <c r="Q29" s="110"/>
      <c r="R29" s="110"/>
      <c r="S29" s="110"/>
      <c r="T29" s="26"/>
      <c r="U29" s="26"/>
      <c r="V29" s="26"/>
      <c r="W29" s="26"/>
      <c r="X29" s="26"/>
      <c r="Y29" s="26"/>
      <c r="Z29" s="26"/>
      <c r="AA29" s="26"/>
    </row>
    <row r="30" spans="1:27" s="25" customFormat="1" ht="62.5">
      <c r="A30" s="200">
        <v>4</v>
      </c>
      <c r="B30" s="173" t="s">
        <v>87</v>
      </c>
      <c r="C30" s="173"/>
      <c r="D30" s="174">
        <v>2.706</v>
      </c>
      <c r="E30" s="175" t="s">
        <v>62</v>
      </c>
      <c r="F30" s="176">
        <v>1950</v>
      </c>
      <c r="G30" s="251">
        <f t="shared" si="1"/>
        <v>5276.7</v>
      </c>
      <c r="H30" s="247"/>
      <c r="I30" s="248"/>
      <c r="J30" s="247"/>
      <c r="K30" s="248"/>
      <c r="L30" s="248"/>
      <c r="M30" s="248"/>
      <c r="N30" s="248">
        <f>'Civil JMR RA Bill 8'!J20</f>
        <v>2.2275</v>
      </c>
      <c r="O30" s="250">
        <f>F30*N30</f>
        <v>4343.625</v>
      </c>
      <c r="P30" s="247"/>
      <c r="Q30" s="247"/>
      <c r="R30" s="247"/>
      <c r="S30" s="247"/>
      <c r="T30" s="27"/>
      <c r="U30" s="27"/>
      <c r="V30" s="27"/>
      <c r="W30" s="27"/>
      <c r="X30" s="27"/>
      <c r="Y30" s="27"/>
      <c r="Z30" s="27"/>
      <c r="AA30" s="27"/>
    </row>
    <row r="31" spans="1:27" ht="100">
      <c r="A31" s="200">
        <v>5</v>
      </c>
      <c r="B31" s="173" t="s">
        <v>88</v>
      </c>
      <c r="C31" s="173"/>
      <c r="D31" s="174">
        <v>4.51</v>
      </c>
      <c r="E31" s="175" t="s">
        <v>85</v>
      </c>
      <c r="F31" s="176">
        <v>10500</v>
      </c>
      <c r="G31" s="251">
        <f t="shared" si="1"/>
        <v>47355</v>
      </c>
      <c r="H31" s="177"/>
      <c r="I31" s="206"/>
      <c r="J31" s="177"/>
      <c r="K31" s="206"/>
      <c r="L31" s="206">
        <f>'Civil JMR RA Bill 3'!J58</f>
        <v>4.5</v>
      </c>
      <c r="M31" s="210">
        <f>F31*L31</f>
        <v>47250</v>
      </c>
      <c r="N31" s="206"/>
      <c r="O31" s="206"/>
      <c r="P31" s="177"/>
      <c r="Q31" s="177"/>
      <c r="R31" s="177"/>
      <c r="S31" s="177"/>
      <c r="T31" s="26"/>
      <c r="U31" s="26"/>
      <c r="V31" s="26"/>
      <c r="W31" s="26"/>
      <c r="X31" s="26"/>
      <c r="Y31" s="26"/>
      <c r="Z31" s="26"/>
      <c r="AA31" s="26"/>
    </row>
    <row r="32" spans="1:27" ht="287.5">
      <c r="A32" s="117">
        <v>6</v>
      </c>
      <c r="B32" s="118" t="s">
        <v>89</v>
      </c>
      <c r="C32" s="118"/>
      <c r="D32" s="123"/>
      <c r="E32" s="119" t="s">
        <v>62</v>
      </c>
      <c r="F32" s="120">
        <v>1450</v>
      </c>
      <c r="G32" s="205">
        <f t="shared" si="1"/>
        <v>0</v>
      </c>
      <c r="H32" s="110"/>
      <c r="I32" s="203"/>
      <c r="J32" s="110"/>
      <c r="K32" s="203"/>
      <c r="L32" s="203"/>
      <c r="M32" s="203"/>
      <c r="N32" s="203"/>
      <c r="O32" s="203"/>
      <c r="P32" s="110"/>
      <c r="Q32" s="110"/>
      <c r="R32" s="110"/>
      <c r="S32" s="110"/>
      <c r="T32" s="26"/>
      <c r="U32" s="26"/>
      <c r="V32" s="26"/>
      <c r="W32" s="26"/>
      <c r="X32" s="26"/>
      <c r="Y32" s="26"/>
      <c r="Z32" s="26"/>
      <c r="AA32" s="26"/>
    </row>
    <row r="33" spans="1:27" s="25" customFormat="1" ht="275">
      <c r="A33" s="117">
        <v>6</v>
      </c>
      <c r="B33" s="118" t="s">
        <v>90</v>
      </c>
      <c r="C33" s="118"/>
      <c r="D33" s="125"/>
      <c r="E33" s="119" t="s">
        <v>62</v>
      </c>
      <c r="F33" s="120">
        <v>2800</v>
      </c>
      <c r="G33" s="205">
        <f t="shared" si="1"/>
        <v>0</v>
      </c>
      <c r="H33" s="111"/>
      <c r="I33" s="204"/>
      <c r="J33" s="111"/>
      <c r="K33" s="204"/>
      <c r="L33" s="204"/>
      <c r="M33" s="204"/>
      <c r="N33" s="204"/>
      <c r="O33" s="204"/>
      <c r="P33" s="111"/>
      <c r="Q33" s="111"/>
      <c r="R33" s="111"/>
      <c r="S33" s="111"/>
      <c r="T33" s="27"/>
      <c r="U33" s="27"/>
      <c r="V33" s="27"/>
      <c r="W33" s="27"/>
      <c r="X33" s="27"/>
      <c r="Y33" s="27"/>
      <c r="Z33" s="27"/>
      <c r="AA33" s="27"/>
    </row>
    <row r="34" spans="1:27" ht="50">
      <c r="A34" s="117" t="s">
        <v>91</v>
      </c>
      <c r="B34" s="118" t="s">
        <v>92</v>
      </c>
      <c r="C34" s="118"/>
      <c r="D34" s="125">
        <v>0</v>
      </c>
      <c r="E34" s="119" t="s">
        <v>62</v>
      </c>
      <c r="F34" s="120">
        <v>350</v>
      </c>
      <c r="G34" s="205">
        <f t="shared" si="1"/>
        <v>0</v>
      </c>
      <c r="H34" s="110"/>
      <c r="I34" s="203"/>
      <c r="J34" s="110"/>
      <c r="K34" s="203"/>
      <c r="L34" s="203"/>
      <c r="M34" s="203"/>
      <c r="N34" s="203"/>
      <c r="O34" s="203"/>
      <c r="P34" s="110"/>
      <c r="Q34" s="110"/>
      <c r="R34" s="110"/>
      <c r="S34" s="110"/>
      <c r="T34" s="26"/>
      <c r="U34" s="26"/>
      <c r="V34" s="26"/>
      <c r="W34" s="26"/>
      <c r="X34" s="26"/>
      <c r="Y34" s="26"/>
      <c r="Z34" s="26"/>
      <c r="AA34" s="26"/>
    </row>
    <row r="35" spans="1:27" ht="50">
      <c r="A35" s="200">
        <v>6</v>
      </c>
      <c r="B35" s="173" t="s">
        <v>93</v>
      </c>
      <c r="C35" s="173"/>
      <c r="D35" s="174">
        <v>21.45</v>
      </c>
      <c r="E35" s="175" t="s">
        <v>60</v>
      </c>
      <c r="F35" s="176">
        <v>7500</v>
      </c>
      <c r="G35" s="251">
        <f t="shared" si="1"/>
        <v>160875</v>
      </c>
      <c r="H35" s="177"/>
      <c r="I35" s="206"/>
      <c r="J35" s="177"/>
      <c r="K35" s="206"/>
      <c r="L35" s="206">
        <f>'Civil JMR RA Bill 3'!J33</f>
        <v>21</v>
      </c>
      <c r="M35" s="210">
        <f>F35*L35</f>
        <v>157500</v>
      </c>
      <c r="N35" s="206"/>
      <c r="O35" s="206"/>
      <c r="P35" s="177"/>
      <c r="Q35" s="177"/>
      <c r="R35" s="177"/>
      <c r="S35" s="177"/>
      <c r="T35" s="26"/>
      <c r="U35" s="26"/>
      <c r="V35" s="26"/>
      <c r="W35" s="26"/>
      <c r="X35" s="26"/>
      <c r="Y35" s="26"/>
      <c r="Z35" s="26"/>
      <c r="AA35" s="26"/>
    </row>
    <row r="36" spans="1:27" s="25" customFormat="1" ht="37.5">
      <c r="A36" s="200" t="s">
        <v>94</v>
      </c>
      <c r="B36" s="173" t="s">
        <v>95</v>
      </c>
      <c r="C36" s="173"/>
      <c r="D36" s="174">
        <v>22</v>
      </c>
      <c r="E36" s="175" t="s">
        <v>62</v>
      </c>
      <c r="F36" s="176">
        <v>120</v>
      </c>
      <c r="G36" s="251">
        <f t="shared" si="1"/>
        <v>2640</v>
      </c>
      <c r="H36" s="247"/>
      <c r="I36" s="248"/>
      <c r="J36" s="247"/>
      <c r="K36" s="248"/>
      <c r="L36" s="248">
        <f>'Civil JMR RA Bill 3'!J35</f>
        <v>21</v>
      </c>
      <c r="M36" s="249">
        <f>F36*L36</f>
        <v>2520</v>
      </c>
      <c r="N36" s="248"/>
      <c r="O36" s="248"/>
      <c r="P36" s="247"/>
      <c r="Q36" s="247"/>
      <c r="R36" s="247"/>
      <c r="S36" s="247"/>
      <c r="T36" s="27"/>
      <c r="U36" s="27"/>
      <c r="V36" s="27"/>
      <c r="W36" s="27"/>
      <c r="X36" s="27"/>
      <c r="Y36" s="27"/>
      <c r="Z36" s="27"/>
      <c r="AA36" s="27"/>
    </row>
    <row r="37" spans="1:27" ht="62.5">
      <c r="A37" s="117">
        <v>7</v>
      </c>
      <c r="B37" s="118" t="s">
        <v>96</v>
      </c>
      <c r="C37" s="118"/>
      <c r="D37" s="125"/>
      <c r="E37" s="119" t="s">
        <v>62</v>
      </c>
      <c r="F37" s="120">
        <v>370</v>
      </c>
      <c r="G37" s="205">
        <f t="shared" si="1"/>
        <v>0</v>
      </c>
      <c r="H37" s="110"/>
      <c r="I37" s="203"/>
      <c r="J37" s="110"/>
      <c r="K37" s="203"/>
      <c r="L37" s="203"/>
      <c r="M37" s="203"/>
      <c r="N37" s="203"/>
      <c r="O37" s="203"/>
      <c r="P37" s="110"/>
      <c r="Q37" s="110"/>
      <c r="R37" s="110"/>
      <c r="S37" s="110"/>
      <c r="T37" s="26"/>
      <c r="U37" s="26"/>
      <c r="V37" s="26"/>
      <c r="W37" s="26"/>
      <c r="X37" s="26"/>
      <c r="Y37" s="26"/>
      <c r="Z37" s="26"/>
      <c r="AA37" s="26"/>
    </row>
    <row r="38" spans="1:27" ht="87.5">
      <c r="A38" s="200">
        <v>8</v>
      </c>
      <c r="B38" s="173" t="s">
        <v>97</v>
      </c>
      <c r="C38" s="173"/>
      <c r="D38" s="174">
        <v>127.91459999999998</v>
      </c>
      <c r="E38" s="175" t="s">
        <v>80</v>
      </c>
      <c r="F38" s="176">
        <v>370</v>
      </c>
      <c r="G38" s="251">
        <f t="shared" si="1"/>
        <v>47328.401999999995</v>
      </c>
      <c r="H38" s="177"/>
      <c r="I38" s="206"/>
      <c r="J38" s="177"/>
      <c r="K38" s="206"/>
      <c r="L38" s="206">
        <f>'Civil JMR RA Bill 3'!J83</f>
        <v>126.30089999999998</v>
      </c>
      <c r="M38" s="207">
        <f>F38*L38</f>
        <v>46731.332999999991</v>
      </c>
      <c r="N38" s="206"/>
      <c r="O38" s="206"/>
      <c r="P38" s="177"/>
      <c r="Q38" s="177"/>
      <c r="R38" s="177"/>
      <c r="S38" s="177"/>
      <c r="T38" s="26"/>
      <c r="U38" s="26"/>
      <c r="V38" s="26"/>
      <c r="W38" s="26"/>
      <c r="X38" s="26"/>
      <c r="Y38" s="26"/>
      <c r="Z38" s="26"/>
      <c r="AA38" s="26"/>
    </row>
    <row r="39" spans="1:27" s="25" customFormat="1" ht="187.5">
      <c r="A39" s="117">
        <v>9</v>
      </c>
      <c r="B39" s="118" t="s">
        <v>98</v>
      </c>
      <c r="C39" s="118"/>
      <c r="D39" s="125">
        <v>0</v>
      </c>
      <c r="E39" s="119" t="s">
        <v>80</v>
      </c>
      <c r="F39" s="120">
        <v>450</v>
      </c>
      <c r="G39" s="205">
        <f t="shared" si="1"/>
        <v>0</v>
      </c>
      <c r="H39" s="111"/>
      <c r="I39" s="204"/>
      <c r="J39" s="111"/>
      <c r="K39" s="204"/>
      <c r="L39" s="204"/>
      <c r="M39" s="204"/>
      <c r="N39" s="204"/>
      <c r="O39" s="204"/>
      <c r="P39" s="111"/>
      <c r="Q39" s="111"/>
      <c r="R39" s="111"/>
      <c r="S39" s="111"/>
      <c r="T39" s="27"/>
      <c r="U39" s="27"/>
      <c r="V39" s="27"/>
      <c r="W39" s="27"/>
      <c r="X39" s="27"/>
      <c r="Y39" s="27"/>
      <c r="Z39" s="27"/>
      <c r="AA39" s="27"/>
    </row>
    <row r="40" spans="1:27" ht="75">
      <c r="A40" s="200">
        <v>10</v>
      </c>
      <c r="B40" s="173" t="s">
        <v>99</v>
      </c>
      <c r="C40" s="173"/>
      <c r="D40" s="174">
        <v>16.411257500000001</v>
      </c>
      <c r="E40" s="175" t="s">
        <v>60</v>
      </c>
      <c r="F40" s="176">
        <v>2300</v>
      </c>
      <c r="G40" s="251">
        <f t="shared" si="1"/>
        <v>37745.892250000004</v>
      </c>
      <c r="H40" s="177"/>
      <c r="I40" s="206"/>
      <c r="J40" s="177"/>
      <c r="K40" s="206"/>
      <c r="L40" s="206">
        <f>'Civil JMR RA Bill 3'!J38</f>
        <v>15</v>
      </c>
      <c r="M40" s="210">
        <f>F40*L40</f>
        <v>34500</v>
      </c>
      <c r="N40" s="206"/>
      <c r="O40" s="206"/>
      <c r="P40" s="177"/>
      <c r="Q40" s="177"/>
      <c r="R40" s="177"/>
      <c r="S40" s="177"/>
      <c r="T40" s="26"/>
      <c r="U40" s="26"/>
      <c r="V40" s="26"/>
      <c r="W40" s="26"/>
      <c r="X40" s="26"/>
      <c r="Y40" s="26"/>
      <c r="Z40" s="26"/>
      <c r="AA40" s="26"/>
    </row>
    <row r="41" spans="1:27" ht="28" customHeight="1">
      <c r="A41" s="252"/>
      <c r="B41" s="253" t="s">
        <v>100</v>
      </c>
      <c r="C41" s="253"/>
      <c r="D41" s="254"/>
      <c r="E41" s="255"/>
      <c r="F41" s="256"/>
      <c r="G41" s="257">
        <f>SUM(G27:G40)</f>
        <v>402008.03415652004</v>
      </c>
      <c r="H41" s="261"/>
      <c r="I41" s="257"/>
      <c r="J41" s="261"/>
      <c r="K41" s="257"/>
      <c r="L41" s="257"/>
      <c r="M41" s="257">
        <f>SUM(M27:M40)</f>
        <v>288501.33299999998</v>
      </c>
      <c r="N41" s="257"/>
      <c r="O41" s="257">
        <f>SUM(O28:O40)</f>
        <v>9253.6855569599975</v>
      </c>
      <c r="P41" s="261"/>
      <c r="Q41" s="261"/>
      <c r="R41" s="261"/>
      <c r="S41" s="261"/>
      <c r="T41" s="26"/>
      <c r="U41" s="26"/>
      <c r="V41" s="26"/>
      <c r="W41" s="26"/>
      <c r="X41" s="26"/>
      <c r="Y41" s="26"/>
      <c r="Z41" s="26"/>
      <c r="AA41" s="26"/>
    </row>
    <row r="42" spans="1:27">
      <c r="A42" s="117"/>
      <c r="B42" s="122"/>
      <c r="C42" s="122"/>
      <c r="D42" s="9"/>
      <c r="E42" s="119"/>
      <c r="F42" s="120"/>
      <c r="G42" s="205"/>
      <c r="H42" s="110"/>
      <c r="I42" s="203"/>
      <c r="J42" s="110"/>
      <c r="K42" s="203"/>
      <c r="L42" s="203"/>
      <c r="M42" s="203"/>
      <c r="N42" s="203"/>
      <c r="O42" s="203"/>
      <c r="P42" s="110"/>
      <c r="Q42" s="110"/>
      <c r="R42" s="110"/>
      <c r="S42" s="110"/>
      <c r="T42" s="26"/>
      <c r="U42" s="26"/>
      <c r="V42" s="26"/>
      <c r="W42" s="26"/>
      <c r="X42" s="26"/>
      <c r="Y42" s="26"/>
      <c r="Z42" s="26"/>
      <c r="AA42" s="26"/>
    </row>
    <row r="43" spans="1:27">
      <c r="A43" s="117" t="s">
        <v>101</v>
      </c>
      <c r="B43" s="209" t="s">
        <v>11</v>
      </c>
      <c r="C43" s="122"/>
      <c r="D43" s="9"/>
      <c r="E43" s="119"/>
      <c r="F43" s="120"/>
      <c r="G43" s="205"/>
      <c r="H43" s="110"/>
      <c r="I43" s="203"/>
      <c r="J43" s="110"/>
      <c r="K43" s="203"/>
      <c r="L43" s="203"/>
      <c r="M43" s="203"/>
      <c r="N43" s="203"/>
      <c r="O43" s="203"/>
      <c r="P43" s="110"/>
      <c r="Q43" s="110"/>
      <c r="R43" s="110"/>
      <c r="S43" s="110"/>
      <c r="T43" s="26"/>
      <c r="U43" s="26"/>
      <c r="V43" s="26"/>
      <c r="W43" s="26"/>
      <c r="X43" s="26"/>
      <c r="Y43" s="26"/>
      <c r="Z43" s="26"/>
      <c r="AA43" s="26"/>
    </row>
    <row r="44" spans="1:27">
      <c r="A44" s="117">
        <v>3.1</v>
      </c>
      <c r="B44" s="209" t="s">
        <v>102</v>
      </c>
      <c r="C44" s="122"/>
      <c r="D44" s="124"/>
      <c r="E44" s="119"/>
      <c r="F44" s="120"/>
      <c r="G44" s="205">
        <f t="shared" ref="G44:G86" si="2">(F44)*$D44</f>
        <v>0</v>
      </c>
      <c r="H44" s="110"/>
      <c r="I44" s="203"/>
      <c r="J44" s="110"/>
      <c r="K44" s="203"/>
      <c r="L44" s="203"/>
      <c r="M44" s="203"/>
      <c r="N44" s="203"/>
      <c r="O44" s="203"/>
      <c r="P44" s="110"/>
      <c r="Q44" s="110"/>
      <c r="R44" s="110"/>
      <c r="S44" s="110"/>
      <c r="T44" s="26"/>
      <c r="U44" s="26"/>
      <c r="V44" s="26"/>
      <c r="W44" s="26"/>
      <c r="X44" s="26"/>
      <c r="Y44" s="26"/>
      <c r="Z44" s="26"/>
      <c r="AA44" s="26"/>
    </row>
    <row r="45" spans="1:27" ht="137.5">
      <c r="A45" s="117">
        <v>1</v>
      </c>
      <c r="B45" s="118" t="s">
        <v>103</v>
      </c>
      <c r="C45" s="118"/>
      <c r="D45" s="124"/>
      <c r="E45" s="119"/>
      <c r="F45" s="120"/>
      <c r="G45" s="205">
        <f t="shared" si="2"/>
        <v>0</v>
      </c>
      <c r="H45" s="110"/>
      <c r="I45" s="203"/>
      <c r="J45" s="110"/>
      <c r="K45" s="203"/>
      <c r="L45" s="203"/>
      <c r="M45" s="203"/>
      <c r="N45" s="203"/>
      <c r="O45" s="203"/>
      <c r="P45" s="110"/>
      <c r="Q45" s="110"/>
      <c r="R45" s="110"/>
      <c r="S45" s="110"/>
      <c r="T45" s="26"/>
      <c r="U45" s="26"/>
      <c r="V45" s="26"/>
      <c r="W45" s="26"/>
      <c r="X45" s="26"/>
      <c r="Y45" s="26"/>
      <c r="Z45" s="26"/>
      <c r="AA45" s="26"/>
    </row>
    <row r="46" spans="1:27">
      <c r="A46" s="117" t="s">
        <v>72</v>
      </c>
      <c r="B46" s="118" t="s">
        <v>104</v>
      </c>
      <c r="C46" s="118" t="s">
        <v>105</v>
      </c>
      <c r="D46" s="124">
        <v>39.471630000000005</v>
      </c>
      <c r="E46" s="119" t="s">
        <v>80</v>
      </c>
      <c r="F46" s="120">
        <v>2300</v>
      </c>
      <c r="G46" s="205">
        <f t="shared" si="2"/>
        <v>90784.749000000011</v>
      </c>
      <c r="H46" s="110"/>
      <c r="I46" s="203"/>
      <c r="J46" s="110"/>
      <c r="K46" s="203"/>
      <c r="L46" s="203"/>
      <c r="M46" s="203"/>
      <c r="N46" s="203"/>
      <c r="O46" s="203"/>
      <c r="P46" s="110"/>
      <c r="Q46" s="110"/>
      <c r="R46" s="110"/>
      <c r="S46" s="110"/>
      <c r="T46" s="26"/>
      <c r="U46" s="26"/>
      <c r="V46" s="26"/>
      <c r="W46" s="26"/>
      <c r="X46" s="26"/>
      <c r="Y46" s="26"/>
      <c r="Z46" s="26"/>
      <c r="AA46" s="26"/>
    </row>
    <row r="47" spans="1:27" s="25" customFormat="1">
      <c r="A47" s="117" t="s">
        <v>75</v>
      </c>
      <c r="B47" s="118" t="s">
        <v>106</v>
      </c>
      <c r="C47" s="118"/>
      <c r="D47" s="125">
        <v>0</v>
      </c>
      <c r="E47" s="119" t="s">
        <v>80</v>
      </c>
      <c r="F47" s="120">
        <v>2600</v>
      </c>
      <c r="G47" s="205">
        <f t="shared" si="2"/>
        <v>0</v>
      </c>
      <c r="H47" s="111"/>
      <c r="I47" s="204"/>
      <c r="J47" s="111"/>
      <c r="K47" s="204"/>
      <c r="L47" s="204"/>
      <c r="M47" s="204"/>
      <c r="N47" s="204"/>
      <c r="O47" s="204"/>
      <c r="P47" s="111"/>
      <c r="Q47" s="111"/>
      <c r="R47" s="111"/>
      <c r="S47" s="111"/>
      <c r="T47" s="27"/>
      <c r="U47" s="27"/>
      <c r="V47" s="27"/>
      <c r="W47" s="27"/>
      <c r="X47" s="27"/>
      <c r="Y47" s="27"/>
      <c r="Z47" s="27"/>
      <c r="AA47" s="27"/>
    </row>
    <row r="48" spans="1:27" ht="25">
      <c r="A48" s="117">
        <v>2</v>
      </c>
      <c r="B48" s="118" t="s">
        <v>107</v>
      </c>
      <c r="C48" s="118"/>
      <c r="D48" s="125">
        <v>0</v>
      </c>
      <c r="E48" s="119" t="s">
        <v>62</v>
      </c>
      <c r="F48" s="120">
        <v>650</v>
      </c>
      <c r="G48" s="205">
        <f t="shared" si="2"/>
        <v>0</v>
      </c>
      <c r="H48" s="110"/>
      <c r="I48" s="203"/>
      <c r="J48" s="110"/>
      <c r="K48" s="203"/>
      <c r="L48" s="203"/>
      <c r="M48" s="203"/>
      <c r="N48" s="203"/>
      <c r="O48" s="203"/>
      <c r="P48" s="110"/>
      <c r="Q48" s="110"/>
      <c r="R48" s="110"/>
      <c r="S48" s="110"/>
      <c r="T48" s="26"/>
      <c r="U48" s="26"/>
      <c r="V48" s="26"/>
      <c r="W48" s="26"/>
      <c r="X48" s="26"/>
      <c r="Y48" s="26"/>
      <c r="Z48" s="26"/>
      <c r="AA48" s="26"/>
    </row>
    <row r="49" spans="1:27" ht="37.5">
      <c r="A49" s="117">
        <v>3</v>
      </c>
      <c r="B49" s="118" t="s">
        <v>108</v>
      </c>
      <c r="C49" s="118"/>
      <c r="D49" s="125">
        <v>0</v>
      </c>
      <c r="E49" s="119" t="s">
        <v>62</v>
      </c>
      <c r="F49" s="120">
        <v>430</v>
      </c>
      <c r="G49" s="205">
        <f t="shared" si="2"/>
        <v>0</v>
      </c>
      <c r="H49" s="110"/>
      <c r="I49" s="203"/>
      <c r="J49" s="110"/>
      <c r="K49" s="203"/>
      <c r="L49" s="203"/>
      <c r="M49" s="203"/>
      <c r="N49" s="203"/>
      <c r="O49" s="203"/>
      <c r="P49" s="110"/>
      <c r="Q49" s="110"/>
      <c r="R49" s="110"/>
      <c r="S49" s="110"/>
      <c r="T49" s="26"/>
      <c r="U49" s="26"/>
      <c r="V49" s="26"/>
      <c r="W49" s="26"/>
      <c r="X49" s="26"/>
      <c r="Y49" s="26"/>
      <c r="Z49" s="26"/>
      <c r="AA49" s="26"/>
    </row>
    <row r="50" spans="1:27" s="25" customFormat="1">
      <c r="A50" s="117">
        <v>3.2</v>
      </c>
      <c r="B50" s="122" t="s">
        <v>109</v>
      </c>
      <c r="C50" s="122"/>
      <c r="D50" s="125"/>
      <c r="E50" s="119"/>
      <c r="F50" s="120"/>
      <c r="G50" s="205">
        <f t="shared" si="2"/>
        <v>0</v>
      </c>
      <c r="H50" s="111"/>
      <c r="I50" s="204"/>
      <c r="J50" s="111"/>
      <c r="K50" s="204"/>
      <c r="L50" s="204"/>
      <c r="M50" s="204"/>
      <c r="N50" s="204"/>
      <c r="O50" s="204"/>
      <c r="P50" s="111"/>
      <c r="Q50" s="111"/>
      <c r="R50" s="111"/>
      <c r="S50" s="111"/>
      <c r="T50" s="27"/>
      <c r="U50" s="27"/>
      <c r="V50" s="27"/>
      <c r="W50" s="27"/>
      <c r="X50" s="27"/>
      <c r="Y50" s="27"/>
      <c r="Z50" s="27"/>
      <c r="AA50" s="27"/>
    </row>
    <row r="51" spans="1:27" ht="87.5">
      <c r="A51" s="117">
        <v>1</v>
      </c>
      <c r="B51" s="118" t="s">
        <v>110</v>
      </c>
      <c r="C51" s="118"/>
      <c r="D51" s="125"/>
      <c r="E51" s="119"/>
      <c r="F51" s="120"/>
      <c r="G51" s="205">
        <f t="shared" si="2"/>
        <v>0</v>
      </c>
      <c r="H51" s="110"/>
      <c r="I51" s="203"/>
      <c r="J51" s="110"/>
      <c r="K51" s="203"/>
      <c r="L51" s="203"/>
      <c r="M51" s="203"/>
      <c r="N51" s="203"/>
      <c r="O51" s="203"/>
      <c r="P51" s="110"/>
      <c r="Q51" s="110"/>
      <c r="R51" s="110"/>
      <c r="S51" s="110"/>
      <c r="T51" s="26"/>
      <c r="U51" s="26"/>
      <c r="V51" s="26"/>
      <c r="W51" s="26"/>
      <c r="X51" s="26"/>
      <c r="Y51" s="26"/>
      <c r="Z51" s="26"/>
      <c r="AA51" s="26"/>
    </row>
    <row r="52" spans="1:27" ht="28" customHeight="1">
      <c r="A52" s="528" t="s">
        <v>72</v>
      </c>
      <c r="B52" s="173" t="s">
        <v>111</v>
      </c>
      <c r="C52" s="173" t="s">
        <v>112</v>
      </c>
      <c r="D52" s="201">
        <v>100.0296</v>
      </c>
      <c r="E52" s="175" t="s">
        <v>80</v>
      </c>
      <c r="F52" s="176">
        <v>2300</v>
      </c>
      <c r="G52" s="251">
        <f t="shared" si="2"/>
        <v>230068.08000000002</v>
      </c>
      <c r="H52" s="177"/>
      <c r="I52" s="206"/>
      <c r="J52" s="177"/>
      <c r="K52" s="206"/>
      <c r="L52" s="206">
        <f>'Civil JMR RA Bill 3'!J29</f>
        <v>75.49199999999999</v>
      </c>
      <c r="M52" s="207">
        <f>F52*L52</f>
        <v>173631.59999999998</v>
      </c>
      <c r="N52" s="206"/>
      <c r="O52" s="206"/>
      <c r="P52" s="177"/>
      <c r="Q52" s="177"/>
      <c r="R52" s="177"/>
      <c r="S52" s="177"/>
      <c r="T52" s="26"/>
      <c r="U52" s="26"/>
      <c r="V52" s="26"/>
      <c r="W52" s="26"/>
      <c r="X52" s="26"/>
      <c r="Y52" s="26"/>
      <c r="Z52" s="26"/>
      <c r="AA52" s="26"/>
    </row>
    <row r="53" spans="1:27" s="25" customFormat="1" ht="30" customHeight="1">
      <c r="A53" s="117" t="s">
        <v>75</v>
      </c>
      <c r="B53" s="529" t="s">
        <v>113</v>
      </c>
      <c r="C53" s="529" t="s">
        <v>114</v>
      </c>
      <c r="D53" s="530">
        <v>75.820799999999991</v>
      </c>
      <c r="E53" s="531" t="s">
        <v>80</v>
      </c>
      <c r="F53" s="120">
        <v>2200</v>
      </c>
      <c r="G53" s="205">
        <f t="shared" si="2"/>
        <v>166805.75999999998</v>
      </c>
      <c r="H53" s="532"/>
      <c r="I53" s="533"/>
      <c r="J53" s="532"/>
      <c r="K53" s="533"/>
      <c r="L53" s="533"/>
      <c r="M53" s="534">
        <f>F53*L53</f>
        <v>0</v>
      </c>
      <c r="N53" s="533"/>
      <c r="O53" s="533"/>
      <c r="P53" s="532"/>
      <c r="Q53" s="532"/>
      <c r="R53" s="532"/>
      <c r="S53" s="532"/>
      <c r="T53" s="27"/>
      <c r="U53" s="27"/>
      <c r="V53" s="27"/>
      <c r="W53" s="27"/>
      <c r="X53" s="27"/>
      <c r="Y53" s="27"/>
      <c r="Z53" s="27"/>
      <c r="AA53" s="27"/>
    </row>
    <row r="54" spans="1:27" ht="87.5">
      <c r="A54" s="117">
        <v>2</v>
      </c>
      <c r="B54" s="118" t="s">
        <v>115</v>
      </c>
      <c r="C54" s="118"/>
      <c r="D54" s="124"/>
      <c r="E54" s="119"/>
      <c r="F54" s="120"/>
      <c r="G54" s="205">
        <f t="shared" si="2"/>
        <v>0</v>
      </c>
      <c r="H54" s="110"/>
      <c r="I54" s="203"/>
      <c r="J54" s="110"/>
      <c r="K54" s="203"/>
      <c r="L54" s="203"/>
      <c r="M54" s="203"/>
      <c r="N54" s="203"/>
      <c r="O54" s="203"/>
      <c r="P54" s="110"/>
      <c r="Q54" s="110"/>
      <c r="R54" s="110"/>
      <c r="S54" s="110"/>
      <c r="T54" s="26"/>
      <c r="U54" s="26"/>
      <c r="V54" s="26"/>
      <c r="W54" s="26"/>
      <c r="X54" s="26"/>
      <c r="Y54" s="26"/>
      <c r="Z54" s="26"/>
      <c r="AA54" s="26"/>
    </row>
    <row r="55" spans="1:27">
      <c r="A55" s="117" t="s">
        <v>72</v>
      </c>
      <c r="B55" s="118" t="s">
        <v>116</v>
      </c>
      <c r="C55" s="118"/>
      <c r="D55" s="125">
        <v>0</v>
      </c>
      <c r="E55" s="119" t="s">
        <v>62</v>
      </c>
      <c r="F55" s="120">
        <v>4500</v>
      </c>
      <c r="G55" s="205">
        <f t="shared" si="2"/>
        <v>0</v>
      </c>
      <c r="H55" s="110"/>
      <c r="I55" s="203"/>
      <c r="J55" s="110"/>
      <c r="K55" s="203"/>
      <c r="L55" s="203"/>
      <c r="M55" s="203"/>
      <c r="N55" s="203"/>
      <c r="O55" s="203"/>
      <c r="P55" s="110"/>
      <c r="Q55" s="110"/>
      <c r="R55" s="110"/>
      <c r="S55" s="110"/>
      <c r="T55" s="26"/>
      <c r="U55" s="26"/>
      <c r="V55" s="26"/>
      <c r="W55" s="26"/>
      <c r="X55" s="26"/>
      <c r="Y55" s="26"/>
      <c r="Z55" s="26"/>
      <c r="AA55" s="26"/>
    </row>
    <row r="56" spans="1:27">
      <c r="A56" s="117" t="s">
        <v>75</v>
      </c>
      <c r="B56" s="118" t="s">
        <v>117</v>
      </c>
      <c r="C56" s="118"/>
      <c r="D56" s="125">
        <v>0</v>
      </c>
      <c r="E56" s="119" t="s">
        <v>62</v>
      </c>
      <c r="F56" s="120">
        <v>8200</v>
      </c>
      <c r="G56" s="205">
        <f t="shared" si="2"/>
        <v>0</v>
      </c>
      <c r="H56" s="110"/>
      <c r="I56" s="203"/>
      <c r="J56" s="110"/>
      <c r="K56" s="203"/>
      <c r="L56" s="203"/>
      <c r="M56" s="203"/>
      <c r="N56" s="203"/>
      <c r="O56" s="203"/>
      <c r="P56" s="110"/>
      <c r="Q56" s="110"/>
      <c r="R56" s="110"/>
      <c r="S56" s="110"/>
      <c r="T56" s="26"/>
      <c r="U56" s="26"/>
      <c r="V56" s="26"/>
      <c r="W56" s="26"/>
      <c r="X56" s="26"/>
      <c r="Y56" s="26"/>
      <c r="Z56" s="26"/>
      <c r="AA56" s="26"/>
    </row>
    <row r="57" spans="1:27" s="25" customFormat="1">
      <c r="A57" s="117" t="s">
        <v>75</v>
      </c>
      <c r="B57" s="118" t="s">
        <v>118</v>
      </c>
      <c r="C57" s="118"/>
      <c r="D57" s="125">
        <v>5</v>
      </c>
      <c r="E57" s="119" t="s">
        <v>62</v>
      </c>
      <c r="F57" s="120">
        <v>8400</v>
      </c>
      <c r="G57" s="205">
        <f t="shared" si="2"/>
        <v>42000</v>
      </c>
      <c r="H57" s="111"/>
      <c r="I57" s="204"/>
      <c r="J57" s="111"/>
      <c r="K57" s="204"/>
      <c r="L57" s="204"/>
      <c r="M57" s="204"/>
      <c r="N57" s="204"/>
      <c r="O57" s="204"/>
      <c r="P57" s="111"/>
      <c r="Q57" s="111"/>
      <c r="R57" s="111"/>
      <c r="S57" s="111"/>
      <c r="T57" s="27"/>
      <c r="U57" s="27"/>
      <c r="V57" s="27"/>
      <c r="W57" s="27"/>
      <c r="X57" s="27"/>
      <c r="Y57" s="27"/>
      <c r="Z57" s="27"/>
      <c r="AA57" s="27"/>
    </row>
    <row r="58" spans="1:27" ht="101">
      <c r="A58" s="117">
        <v>3.3</v>
      </c>
      <c r="B58" s="118" t="s">
        <v>119</v>
      </c>
      <c r="C58" s="118" t="s">
        <v>120</v>
      </c>
      <c r="D58" s="125">
        <v>5</v>
      </c>
      <c r="E58" s="119" t="s">
        <v>62</v>
      </c>
      <c r="F58" s="120">
        <v>2300</v>
      </c>
      <c r="G58" s="205">
        <f t="shared" si="2"/>
        <v>11500</v>
      </c>
      <c r="H58" s="110"/>
      <c r="I58" s="203"/>
      <c r="J58" s="110"/>
      <c r="K58" s="203"/>
      <c r="L58" s="203"/>
      <c r="M58" s="203"/>
      <c r="N58" s="203"/>
      <c r="O58" s="203"/>
      <c r="P58" s="110"/>
      <c r="Q58" s="110"/>
      <c r="R58" s="110"/>
      <c r="S58" s="110"/>
      <c r="T58" s="26"/>
      <c r="U58" s="26"/>
      <c r="V58" s="26"/>
      <c r="W58" s="26"/>
      <c r="X58" s="26"/>
      <c r="Y58" s="26"/>
      <c r="Z58" s="26"/>
      <c r="AA58" s="26"/>
    </row>
    <row r="59" spans="1:27" ht="63.5">
      <c r="A59" s="117">
        <v>3.4</v>
      </c>
      <c r="B59" s="118" t="s">
        <v>121</v>
      </c>
      <c r="C59" s="118" t="s">
        <v>120</v>
      </c>
      <c r="D59" s="124">
        <v>15</v>
      </c>
      <c r="E59" s="119" t="s">
        <v>85</v>
      </c>
      <c r="F59" s="120">
        <v>1500</v>
      </c>
      <c r="G59" s="205">
        <f t="shared" si="2"/>
        <v>22500</v>
      </c>
      <c r="H59" s="110"/>
      <c r="I59" s="203"/>
      <c r="J59" s="110"/>
      <c r="K59" s="203"/>
      <c r="L59" s="203"/>
      <c r="M59" s="203"/>
      <c r="N59" s="203"/>
      <c r="O59" s="203"/>
      <c r="P59" s="110"/>
      <c r="Q59" s="110"/>
      <c r="R59" s="110"/>
      <c r="S59" s="110"/>
      <c r="T59" s="26"/>
      <c r="U59" s="26"/>
      <c r="V59" s="26"/>
      <c r="W59" s="26"/>
      <c r="X59" s="26"/>
      <c r="Y59" s="26"/>
      <c r="Z59" s="26"/>
      <c r="AA59" s="26"/>
    </row>
    <row r="60" spans="1:27" s="25" customFormat="1">
      <c r="A60" s="117">
        <v>4</v>
      </c>
      <c r="B60" s="122" t="s">
        <v>122</v>
      </c>
      <c r="C60" s="118"/>
      <c r="D60" s="125"/>
      <c r="E60" s="119"/>
      <c r="F60" s="120"/>
      <c r="G60" s="205">
        <f t="shared" si="2"/>
        <v>0</v>
      </c>
      <c r="H60" s="111"/>
      <c r="I60" s="204"/>
      <c r="J60" s="111"/>
      <c r="K60" s="204"/>
      <c r="L60" s="204"/>
      <c r="M60" s="204"/>
      <c r="N60" s="204"/>
      <c r="O60" s="204"/>
      <c r="P60" s="111"/>
      <c r="Q60" s="111"/>
      <c r="R60" s="111"/>
      <c r="S60" s="111"/>
      <c r="T60" s="27"/>
      <c r="U60" s="27"/>
      <c r="V60" s="27"/>
      <c r="W60" s="27"/>
      <c r="X60" s="27"/>
      <c r="Y60" s="27"/>
      <c r="Z60" s="27"/>
      <c r="AA60" s="27"/>
    </row>
    <row r="61" spans="1:27" ht="101.5">
      <c r="A61" s="117">
        <v>1</v>
      </c>
      <c r="B61" s="118" t="s">
        <v>123</v>
      </c>
      <c r="C61" s="118"/>
      <c r="D61" s="125">
        <v>0</v>
      </c>
      <c r="E61" s="119" t="s">
        <v>62</v>
      </c>
      <c r="F61" s="120">
        <v>6500</v>
      </c>
      <c r="G61" s="205">
        <f t="shared" si="2"/>
        <v>0</v>
      </c>
      <c r="H61" s="110"/>
      <c r="I61" s="203"/>
      <c r="J61" s="110"/>
      <c r="K61" s="203"/>
      <c r="L61" s="203"/>
      <c r="M61" s="203"/>
      <c r="N61" s="203"/>
      <c r="O61" s="203"/>
      <c r="P61" s="110"/>
      <c r="Q61" s="110"/>
      <c r="R61" s="110"/>
      <c r="S61" s="110"/>
      <c r="T61" s="26"/>
      <c r="U61" s="26"/>
      <c r="V61" s="26"/>
      <c r="W61" s="26"/>
      <c r="X61" s="26"/>
      <c r="Y61" s="26"/>
      <c r="Z61" s="26"/>
      <c r="AA61" s="26"/>
    </row>
    <row r="62" spans="1:27" ht="101.5">
      <c r="A62" s="117">
        <v>2</v>
      </c>
      <c r="B62" s="118" t="s">
        <v>124</v>
      </c>
      <c r="C62" s="118"/>
      <c r="D62" s="125">
        <v>0</v>
      </c>
      <c r="E62" s="119" t="s">
        <v>62</v>
      </c>
      <c r="F62" s="120">
        <v>9500</v>
      </c>
      <c r="G62" s="205">
        <f t="shared" si="2"/>
        <v>0</v>
      </c>
      <c r="H62" s="110"/>
      <c r="I62" s="203"/>
      <c r="J62" s="110"/>
      <c r="K62" s="203"/>
      <c r="L62" s="203"/>
      <c r="M62" s="203"/>
      <c r="N62" s="203"/>
      <c r="O62" s="203"/>
      <c r="P62" s="110"/>
      <c r="Q62" s="110"/>
      <c r="R62" s="110"/>
      <c r="S62" s="110"/>
      <c r="T62" s="26"/>
      <c r="U62" s="26"/>
      <c r="V62" s="26"/>
      <c r="W62" s="26"/>
      <c r="X62" s="26"/>
      <c r="Y62" s="26"/>
      <c r="Z62" s="26"/>
      <c r="AA62" s="26"/>
    </row>
    <row r="63" spans="1:27" s="25" customFormat="1" ht="101.5">
      <c r="A63" s="117">
        <v>3</v>
      </c>
      <c r="B63" s="118" t="s">
        <v>125</v>
      </c>
      <c r="C63" s="118"/>
      <c r="D63" s="124">
        <v>0</v>
      </c>
      <c r="E63" s="119" t="s">
        <v>85</v>
      </c>
      <c r="F63" s="120">
        <v>2500</v>
      </c>
      <c r="G63" s="205">
        <f t="shared" si="2"/>
        <v>0</v>
      </c>
      <c r="H63" s="111"/>
      <c r="I63" s="204"/>
      <c r="J63" s="111"/>
      <c r="K63" s="204"/>
      <c r="L63" s="204"/>
      <c r="M63" s="204"/>
      <c r="N63" s="204"/>
      <c r="O63" s="204"/>
      <c r="P63" s="111"/>
      <c r="Q63" s="111"/>
      <c r="R63" s="111"/>
      <c r="S63" s="111"/>
      <c r="T63" s="27"/>
      <c r="U63" s="27"/>
      <c r="V63" s="27"/>
      <c r="W63" s="27"/>
      <c r="X63" s="27"/>
      <c r="Y63" s="27"/>
      <c r="Z63" s="27"/>
      <c r="AA63" s="27"/>
    </row>
    <row r="64" spans="1:27" ht="76.5">
      <c r="A64" s="200">
        <v>4</v>
      </c>
      <c r="B64" s="173" t="s">
        <v>126</v>
      </c>
      <c r="C64" s="173" t="s">
        <v>127</v>
      </c>
      <c r="D64" s="201">
        <v>35.059199999999997</v>
      </c>
      <c r="E64" s="175" t="s">
        <v>62</v>
      </c>
      <c r="F64" s="176">
        <v>13000</v>
      </c>
      <c r="G64" s="251">
        <f t="shared" si="2"/>
        <v>455769.59999999998</v>
      </c>
      <c r="H64" s="177"/>
      <c r="I64" s="206"/>
      <c r="J64" s="177"/>
      <c r="K64" s="206"/>
      <c r="L64" s="206"/>
      <c r="M64" s="206"/>
      <c r="N64" s="206">
        <f>'Civil JMR RA Bill 8'!J44</f>
        <v>30.865599999999997</v>
      </c>
      <c r="O64" s="207">
        <f>F64*N64</f>
        <v>401252.8</v>
      </c>
      <c r="P64" s="177"/>
      <c r="Q64" s="177"/>
      <c r="R64" s="177"/>
      <c r="S64" s="177"/>
      <c r="T64" s="26"/>
      <c r="U64" s="26"/>
      <c r="V64" s="26"/>
      <c r="W64" s="26"/>
      <c r="X64" s="26"/>
      <c r="Y64" s="26"/>
      <c r="Z64" s="26"/>
      <c r="AA64" s="26"/>
    </row>
    <row r="65" spans="1:27" ht="102.5">
      <c r="A65" s="117">
        <v>5</v>
      </c>
      <c r="B65" s="118" t="s">
        <v>128</v>
      </c>
      <c r="C65" s="118"/>
      <c r="D65" s="125"/>
      <c r="E65" s="119"/>
      <c r="F65" s="120"/>
      <c r="G65" s="205">
        <f t="shared" si="2"/>
        <v>0</v>
      </c>
      <c r="H65" s="110"/>
      <c r="I65" s="203"/>
      <c r="J65" s="110"/>
      <c r="K65" s="203"/>
      <c r="L65" s="203"/>
      <c r="M65" s="203"/>
      <c r="N65" s="203"/>
      <c r="O65" s="203"/>
      <c r="P65" s="110"/>
      <c r="Q65" s="110"/>
      <c r="R65" s="110"/>
      <c r="S65" s="110"/>
      <c r="T65" s="26"/>
      <c r="U65" s="26"/>
      <c r="V65" s="26"/>
      <c r="W65" s="26"/>
      <c r="X65" s="26"/>
      <c r="Y65" s="26"/>
      <c r="Z65" s="26"/>
      <c r="AA65" s="26"/>
    </row>
    <row r="66" spans="1:27" ht="25">
      <c r="A66" s="200" t="s">
        <v>72</v>
      </c>
      <c r="B66" s="173" t="s">
        <v>129</v>
      </c>
      <c r="C66" s="173" t="s">
        <v>130</v>
      </c>
      <c r="D66" s="174">
        <v>263.85579000000001</v>
      </c>
      <c r="E66" s="175" t="s">
        <v>80</v>
      </c>
      <c r="F66" s="176">
        <v>9300</v>
      </c>
      <c r="G66" s="251">
        <f t="shared" si="2"/>
        <v>2453858.8470000001</v>
      </c>
      <c r="H66" s="177"/>
      <c r="I66" s="206"/>
      <c r="J66" s="177">
        <f>'Civil JMR RA Bill 2'!J10</f>
        <v>257.05250000000001</v>
      </c>
      <c r="K66" s="207">
        <f>F66*J66</f>
        <v>2390588.25</v>
      </c>
      <c r="L66" s="206"/>
      <c r="M66" s="206"/>
      <c r="N66" s="206"/>
      <c r="O66" s="206"/>
      <c r="P66" s="177"/>
      <c r="Q66" s="177"/>
      <c r="R66" s="177"/>
      <c r="S66" s="177"/>
      <c r="T66" s="26"/>
      <c r="U66" s="26"/>
      <c r="V66" s="26"/>
      <c r="W66" s="26"/>
      <c r="X66" s="26"/>
      <c r="Y66" s="26"/>
      <c r="Z66" s="26"/>
      <c r="AA66" s="26"/>
    </row>
    <row r="67" spans="1:27" s="25" customFormat="1">
      <c r="A67" s="117" t="s">
        <v>75</v>
      </c>
      <c r="B67" s="118" t="s">
        <v>131</v>
      </c>
      <c r="C67" s="118"/>
      <c r="D67" s="125">
        <v>0</v>
      </c>
      <c r="E67" s="119" t="s">
        <v>80</v>
      </c>
      <c r="F67" s="120">
        <v>21000</v>
      </c>
      <c r="G67" s="205">
        <f t="shared" si="2"/>
        <v>0</v>
      </c>
      <c r="H67" s="111"/>
      <c r="I67" s="204"/>
      <c r="J67" s="111"/>
      <c r="K67" s="204"/>
      <c r="L67" s="204"/>
      <c r="M67" s="204"/>
      <c r="N67" s="204"/>
      <c r="O67" s="204"/>
      <c r="P67" s="111"/>
      <c r="Q67" s="111"/>
      <c r="R67" s="111"/>
      <c r="S67" s="111"/>
      <c r="T67" s="27"/>
      <c r="U67" s="27"/>
      <c r="V67" s="27"/>
      <c r="W67" s="27"/>
      <c r="X67" s="27"/>
      <c r="Y67" s="27"/>
      <c r="Z67" s="27"/>
      <c r="AA67" s="27"/>
    </row>
    <row r="68" spans="1:27" ht="113">
      <c r="A68" s="117">
        <v>6</v>
      </c>
      <c r="B68" s="118" t="s">
        <v>132</v>
      </c>
      <c r="C68" s="118"/>
      <c r="D68" s="125"/>
      <c r="E68" s="119"/>
      <c r="F68" s="120"/>
      <c r="G68" s="205">
        <f t="shared" si="2"/>
        <v>0</v>
      </c>
      <c r="H68" s="110"/>
      <c r="I68" s="203"/>
      <c r="J68" s="110"/>
      <c r="K68" s="203"/>
      <c r="L68" s="203"/>
      <c r="M68" s="203"/>
      <c r="N68" s="203"/>
      <c r="O68" s="203"/>
      <c r="P68" s="110"/>
      <c r="Q68" s="110"/>
      <c r="R68" s="110"/>
      <c r="S68" s="110"/>
      <c r="T68" s="26"/>
      <c r="U68" s="26"/>
      <c r="V68" s="26"/>
      <c r="W68" s="26"/>
      <c r="X68" s="26"/>
      <c r="Y68" s="26"/>
      <c r="Z68" s="26"/>
      <c r="AA68" s="26"/>
    </row>
    <row r="69" spans="1:27" ht="25">
      <c r="A69" s="117" t="s">
        <v>72</v>
      </c>
      <c r="B69" s="118" t="s">
        <v>133</v>
      </c>
      <c r="C69" s="118" t="s">
        <v>120</v>
      </c>
      <c r="D69" s="125">
        <v>10</v>
      </c>
      <c r="E69" s="119" t="s">
        <v>85</v>
      </c>
      <c r="F69" s="120">
        <v>9500</v>
      </c>
      <c r="G69" s="205">
        <f t="shared" si="2"/>
        <v>95000</v>
      </c>
      <c r="H69" s="110"/>
      <c r="I69" s="203"/>
      <c r="J69" s="110"/>
      <c r="K69" s="203"/>
      <c r="L69" s="203"/>
      <c r="M69" s="203"/>
      <c r="N69" s="203"/>
      <c r="O69" s="203"/>
      <c r="P69" s="110"/>
      <c r="Q69" s="110"/>
      <c r="R69" s="110"/>
      <c r="S69" s="110"/>
      <c r="T69" s="26"/>
      <c r="U69" s="26"/>
      <c r="V69" s="26"/>
      <c r="W69" s="26"/>
      <c r="X69" s="26"/>
      <c r="Y69" s="26"/>
      <c r="Z69" s="26"/>
      <c r="AA69" s="26"/>
    </row>
    <row r="70" spans="1:27" s="25" customFormat="1" ht="25">
      <c r="A70" s="117" t="s">
        <v>75</v>
      </c>
      <c r="B70" s="118" t="s">
        <v>134</v>
      </c>
      <c r="C70" s="118" t="s">
        <v>120</v>
      </c>
      <c r="D70" s="125">
        <v>10</v>
      </c>
      <c r="E70" s="119" t="s">
        <v>85</v>
      </c>
      <c r="F70" s="120">
        <v>9500</v>
      </c>
      <c r="G70" s="205">
        <f t="shared" si="2"/>
        <v>95000</v>
      </c>
      <c r="H70" s="111"/>
      <c r="I70" s="204"/>
      <c r="J70" s="111"/>
      <c r="K70" s="204"/>
      <c r="L70" s="204"/>
      <c r="M70" s="204"/>
      <c r="N70" s="204"/>
      <c r="O70" s="204"/>
      <c r="P70" s="111"/>
      <c r="Q70" s="111"/>
      <c r="R70" s="111"/>
      <c r="S70" s="111"/>
      <c r="T70" s="27"/>
      <c r="U70" s="27"/>
      <c r="V70" s="27"/>
      <c r="W70" s="27"/>
      <c r="X70" s="27"/>
      <c r="Y70" s="27"/>
      <c r="Z70" s="27"/>
      <c r="AA70" s="27"/>
    </row>
    <row r="71" spans="1:27" ht="88">
      <c r="A71" s="117">
        <v>7</v>
      </c>
      <c r="B71" s="118" t="s">
        <v>135</v>
      </c>
      <c r="C71" s="118"/>
      <c r="D71" s="125"/>
      <c r="E71" s="119"/>
      <c r="F71" s="120"/>
      <c r="G71" s="205">
        <f t="shared" si="2"/>
        <v>0</v>
      </c>
      <c r="H71" s="110"/>
      <c r="I71" s="203"/>
      <c r="J71" s="110"/>
      <c r="K71" s="203"/>
      <c r="L71" s="203"/>
      <c r="M71" s="203"/>
      <c r="N71" s="203"/>
      <c r="O71" s="203"/>
      <c r="P71" s="110"/>
      <c r="Q71" s="110"/>
      <c r="R71" s="110"/>
      <c r="S71" s="110"/>
      <c r="T71" s="26"/>
      <c r="U71" s="26"/>
      <c r="V71" s="26"/>
      <c r="W71" s="26"/>
      <c r="X71" s="26"/>
      <c r="Y71" s="26"/>
      <c r="Z71" s="26"/>
      <c r="AA71" s="26"/>
    </row>
    <row r="72" spans="1:27">
      <c r="A72" s="117" t="s">
        <v>72</v>
      </c>
      <c r="B72" s="118" t="s">
        <v>136</v>
      </c>
      <c r="C72" s="118" t="s">
        <v>137</v>
      </c>
      <c r="D72" s="125">
        <v>11.884399999999999</v>
      </c>
      <c r="E72" s="119" t="s">
        <v>80</v>
      </c>
      <c r="F72" s="120">
        <v>9300</v>
      </c>
      <c r="G72" s="205">
        <f t="shared" si="2"/>
        <v>110524.92</v>
      </c>
      <c r="H72" s="110"/>
      <c r="I72" s="203"/>
      <c r="J72" s="110"/>
      <c r="K72" s="203"/>
      <c r="L72" s="203"/>
      <c r="M72" s="203"/>
      <c r="N72" s="203"/>
      <c r="O72" s="203"/>
      <c r="P72" s="110"/>
      <c r="Q72" s="110"/>
      <c r="R72" s="110"/>
      <c r="S72" s="110"/>
      <c r="T72" s="26"/>
      <c r="U72" s="26"/>
      <c r="V72" s="26"/>
      <c r="W72" s="26"/>
      <c r="X72" s="26"/>
      <c r="Y72" s="26"/>
      <c r="Z72" s="26"/>
      <c r="AA72" s="26"/>
    </row>
    <row r="73" spans="1:27" s="25" customFormat="1">
      <c r="A73" s="117" t="s">
        <v>75</v>
      </c>
      <c r="B73" s="118" t="s">
        <v>138</v>
      </c>
      <c r="C73" s="118"/>
      <c r="D73" s="125">
        <v>0</v>
      </c>
      <c r="E73" s="119" t="s">
        <v>80</v>
      </c>
      <c r="F73" s="120">
        <v>19000</v>
      </c>
      <c r="G73" s="205">
        <f t="shared" si="2"/>
        <v>0</v>
      </c>
      <c r="H73" s="111"/>
      <c r="I73" s="204"/>
      <c r="J73" s="111"/>
      <c r="K73" s="204"/>
      <c r="L73" s="204"/>
      <c r="M73" s="204"/>
      <c r="N73" s="204"/>
      <c r="O73" s="204"/>
      <c r="P73" s="111"/>
      <c r="Q73" s="111"/>
      <c r="R73" s="111"/>
      <c r="S73" s="111"/>
      <c r="T73" s="27"/>
      <c r="U73" s="27"/>
      <c r="V73" s="27"/>
      <c r="W73" s="27"/>
      <c r="X73" s="27"/>
      <c r="Y73" s="27"/>
      <c r="Z73" s="27"/>
      <c r="AA73" s="27"/>
    </row>
    <row r="74" spans="1:27" ht="25.5" customHeight="1">
      <c r="A74" s="200" t="s">
        <v>77</v>
      </c>
      <c r="B74" s="173" t="s">
        <v>139</v>
      </c>
      <c r="C74" s="173" t="s">
        <v>120</v>
      </c>
      <c r="D74" s="201">
        <v>82.5</v>
      </c>
      <c r="E74" s="175" t="s">
        <v>85</v>
      </c>
      <c r="F74" s="176">
        <v>8500</v>
      </c>
      <c r="G74" s="251">
        <f t="shared" si="2"/>
        <v>701250</v>
      </c>
      <c r="H74" s="177"/>
      <c r="I74" s="206"/>
      <c r="J74" s="177">
        <f>'Civil JMR RA Bill 2'!E14</f>
        <v>82.367999999999995</v>
      </c>
      <c r="K74" s="210">
        <f>F74*J74</f>
        <v>700128</v>
      </c>
      <c r="L74" s="206"/>
      <c r="M74" s="206"/>
      <c r="N74" s="206"/>
      <c r="O74" s="206"/>
      <c r="P74" s="177"/>
      <c r="Q74" s="177"/>
      <c r="R74" s="177"/>
      <c r="S74" s="177"/>
      <c r="T74" s="26"/>
      <c r="U74" s="26"/>
      <c r="V74" s="26"/>
      <c r="W74" s="26"/>
      <c r="X74" s="26"/>
      <c r="Y74" s="26"/>
      <c r="Z74" s="26"/>
      <c r="AA74" s="26"/>
    </row>
    <row r="75" spans="1:27" ht="138">
      <c r="A75" s="117">
        <v>8</v>
      </c>
      <c r="B75" s="118" t="s">
        <v>140</v>
      </c>
      <c r="C75" s="118"/>
      <c r="D75" s="124"/>
      <c r="E75" s="119"/>
      <c r="F75" s="120"/>
      <c r="G75" s="205">
        <f t="shared" si="2"/>
        <v>0</v>
      </c>
      <c r="H75" s="110"/>
      <c r="I75" s="203"/>
      <c r="J75" s="110"/>
      <c r="K75" s="203"/>
      <c r="L75" s="203"/>
      <c r="M75" s="203"/>
      <c r="N75" s="203"/>
      <c r="O75" s="203"/>
      <c r="P75" s="110"/>
      <c r="Q75" s="110"/>
      <c r="R75" s="110"/>
      <c r="S75" s="110"/>
      <c r="T75" s="26"/>
      <c r="U75" s="26"/>
      <c r="V75" s="26"/>
      <c r="W75" s="26"/>
      <c r="X75" s="26"/>
      <c r="Y75" s="26"/>
      <c r="Z75" s="26"/>
      <c r="AA75" s="26"/>
    </row>
    <row r="76" spans="1:27">
      <c r="A76" s="117" t="s">
        <v>72</v>
      </c>
      <c r="B76" s="118" t="s">
        <v>141</v>
      </c>
      <c r="C76" s="118" t="s">
        <v>142</v>
      </c>
      <c r="D76" s="125">
        <v>67.135199999999998</v>
      </c>
      <c r="E76" s="119" t="s">
        <v>80</v>
      </c>
      <c r="F76" s="120">
        <v>8500</v>
      </c>
      <c r="G76" s="205">
        <f t="shared" si="2"/>
        <v>570649.19999999995</v>
      </c>
      <c r="H76" s="110"/>
      <c r="I76" s="203"/>
      <c r="J76" s="110"/>
      <c r="K76" s="203"/>
      <c r="L76" s="203"/>
      <c r="M76" s="203"/>
      <c r="N76" s="203"/>
      <c r="O76" s="203"/>
      <c r="P76" s="110"/>
      <c r="Q76" s="110"/>
      <c r="R76" s="110"/>
      <c r="S76" s="110"/>
      <c r="T76" s="26"/>
      <c r="U76" s="26"/>
      <c r="V76" s="26"/>
      <c r="W76" s="26"/>
      <c r="X76" s="26"/>
      <c r="Y76" s="26"/>
      <c r="Z76" s="26"/>
      <c r="AA76" s="26"/>
    </row>
    <row r="77" spans="1:27" s="25" customFormat="1">
      <c r="A77" s="117" t="s">
        <v>75</v>
      </c>
      <c r="B77" s="122" t="s">
        <v>143</v>
      </c>
      <c r="C77" s="122"/>
      <c r="D77" s="125">
        <v>0</v>
      </c>
      <c r="E77" s="119" t="s">
        <v>80</v>
      </c>
      <c r="F77" s="120">
        <v>19000</v>
      </c>
      <c r="G77" s="205">
        <f t="shared" si="2"/>
        <v>0</v>
      </c>
      <c r="H77" s="111"/>
      <c r="I77" s="204"/>
      <c r="J77" s="111"/>
      <c r="K77" s="204"/>
      <c r="L77" s="204"/>
      <c r="M77" s="204"/>
      <c r="N77" s="204"/>
      <c r="O77" s="204"/>
      <c r="P77" s="111"/>
      <c r="Q77" s="111"/>
      <c r="R77" s="111"/>
      <c r="S77" s="111"/>
      <c r="T77" s="27"/>
      <c r="U77" s="27"/>
      <c r="V77" s="27"/>
      <c r="W77" s="27"/>
      <c r="X77" s="27"/>
      <c r="Y77" s="27"/>
      <c r="Z77" s="27"/>
      <c r="AA77" s="27"/>
    </row>
    <row r="78" spans="1:27">
      <c r="A78" s="117">
        <v>9</v>
      </c>
      <c r="B78" s="122" t="s">
        <v>144</v>
      </c>
      <c r="C78" s="118"/>
      <c r="D78" s="125"/>
      <c r="E78" s="119"/>
      <c r="F78" s="120"/>
      <c r="G78" s="205">
        <f t="shared" si="2"/>
        <v>0</v>
      </c>
      <c r="H78" s="110"/>
      <c r="I78" s="203"/>
      <c r="J78" s="110"/>
      <c r="K78" s="203"/>
      <c r="L78" s="203"/>
      <c r="M78" s="203"/>
      <c r="N78" s="203"/>
      <c r="O78" s="203"/>
      <c r="P78" s="110"/>
      <c r="Q78" s="110"/>
      <c r="R78" s="110"/>
      <c r="S78" s="110"/>
      <c r="T78" s="26"/>
      <c r="U78" s="26"/>
      <c r="V78" s="26"/>
      <c r="W78" s="26"/>
      <c r="X78" s="26"/>
      <c r="Y78" s="26"/>
      <c r="Z78" s="26"/>
      <c r="AA78" s="26"/>
    </row>
    <row r="79" spans="1:27" ht="75">
      <c r="A79" s="117">
        <v>1</v>
      </c>
      <c r="B79" s="118" t="s">
        <v>145</v>
      </c>
      <c r="C79" s="122"/>
      <c r="D79" s="124">
        <v>0</v>
      </c>
      <c r="E79" s="119" t="s">
        <v>62</v>
      </c>
      <c r="F79" s="120">
        <v>8000</v>
      </c>
      <c r="G79" s="205">
        <f t="shared" si="2"/>
        <v>0</v>
      </c>
      <c r="H79" s="110"/>
      <c r="I79" s="203"/>
      <c r="J79" s="110"/>
      <c r="K79" s="203"/>
      <c r="L79" s="203"/>
      <c r="M79" s="203"/>
      <c r="N79" s="203"/>
      <c r="O79" s="203"/>
      <c r="P79" s="110"/>
      <c r="Q79" s="110"/>
      <c r="R79" s="110"/>
      <c r="S79" s="110"/>
      <c r="T79" s="26"/>
      <c r="U79" s="26"/>
      <c r="V79" s="26"/>
      <c r="W79" s="26"/>
      <c r="X79" s="26"/>
      <c r="Y79" s="26"/>
      <c r="Z79" s="26"/>
      <c r="AA79" s="26"/>
    </row>
    <row r="80" spans="1:27" s="25" customFormat="1">
      <c r="A80" s="117">
        <v>10</v>
      </c>
      <c r="B80" s="122" t="s">
        <v>146</v>
      </c>
      <c r="C80" s="118"/>
      <c r="D80" s="125"/>
      <c r="E80" s="119"/>
      <c r="F80" s="120"/>
      <c r="G80" s="205">
        <f t="shared" si="2"/>
        <v>0</v>
      </c>
      <c r="H80" s="111"/>
      <c r="I80" s="204"/>
      <c r="J80" s="111"/>
      <c r="K80" s="204"/>
      <c r="L80" s="204"/>
      <c r="M80" s="204"/>
      <c r="N80" s="204"/>
      <c r="O80" s="204"/>
      <c r="P80" s="111"/>
      <c r="Q80" s="111"/>
      <c r="R80" s="111"/>
      <c r="S80" s="111"/>
      <c r="T80" s="27"/>
      <c r="U80" s="27"/>
      <c r="V80" s="27"/>
      <c r="W80" s="27"/>
      <c r="X80" s="27"/>
      <c r="Y80" s="27"/>
      <c r="Z80" s="27"/>
      <c r="AA80" s="27"/>
    </row>
    <row r="81" spans="1:27" ht="100">
      <c r="A81" s="117">
        <v>1</v>
      </c>
      <c r="B81" s="118" t="s">
        <v>147</v>
      </c>
      <c r="C81" s="118" t="s">
        <v>148</v>
      </c>
      <c r="D81" s="125"/>
      <c r="E81" s="119"/>
      <c r="F81" s="120"/>
      <c r="G81" s="205">
        <f t="shared" si="2"/>
        <v>0</v>
      </c>
      <c r="H81" s="110"/>
      <c r="I81" s="203"/>
      <c r="J81" s="110"/>
      <c r="K81" s="203"/>
      <c r="L81" s="203"/>
      <c r="M81" s="203"/>
      <c r="N81" s="203"/>
      <c r="O81" s="203"/>
      <c r="P81" s="110"/>
      <c r="Q81" s="110"/>
      <c r="R81" s="110"/>
      <c r="S81" s="110"/>
      <c r="T81" s="26"/>
      <c r="U81" s="26"/>
      <c r="V81" s="26"/>
      <c r="W81" s="26"/>
      <c r="X81" s="26"/>
      <c r="Y81" s="26"/>
      <c r="Z81" s="26"/>
      <c r="AA81" s="26"/>
    </row>
    <row r="82" spans="1:27">
      <c r="A82" s="117" t="s">
        <v>6</v>
      </c>
      <c r="B82" s="118" t="s">
        <v>149</v>
      </c>
      <c r="C82" s="118"/>
      <c r="D82" s="125">
        <v>0</v>
      </c>
      <c r="E82" s="119" t="s">
        <v>62</v>
      </c>
      <c r="F82" s="120">
        <v>6700</v>
      </c>
      <c r="G82" s="205">
        <f t="shared" si="2"/>
        <v>0</v>
      </c>
      <c r="H82" s="110"/>
      <c r="I82" s="203"/>
      <c r="J82" s="110"/>
      <c r="K82" s="203"/>
      <c r="L82" s="203"/>
      <c r="M82" s="203"/>
      <c r="N82" s="203"/>
      <c r="O82" s="203"/>
      <c r="P82" s="110"/>
      <c r="Q82" s="110"/>
      <c r="R82" s="110"/>
      <c r="S82" s="110"/>
      <c r="T82" s="26"/>
      <c r="U82" s="26"/>
      <c r="V82" s="26"/>
      <c r="W82" s="26"/>
      <c r="X82" s="26"/>
      <c r="Y82" s="26"/>
      <c r="Z82" s="26"/>
      <c r="AA82" s="26"/>
    </row>
    <row r="83" spans="1:27">
      <c r="A83" s="117" t="s">
        <v>8</v>
      </c>
      <c r="B83" s="118" t="s">
        <v>150</v>
      </c>
      <c r="C83" s="118"/>
      <c r="D83" s="125">
        <v>86.295000000000002</v>
      </c>
      <c r="E83" s="119" t="s">
        <v>62</v>
      </c>
      <c r="F83" s="120">
        <v>7500</v>
      </c>
      <c r="G83" s="205">
        <f t="shared" si="2"/>
        <v>647212.5</v>
      </c>
      <c r="H83" s="110"/>
      <c r="I83" s="203"/>
      <c r="J83" s="110"/>
      <c r="K83" s="203"/>
      <c r="L83" s="203"/>
      <c r="M83" s="203"/>
      <c r="N83" s="203"/>
      <c r="O83" s="203"/>
      <c r="P83" s="110"/>
      <c r="Q83" s="110"/>
      <c r="R83" s="110"/>
      <c r="S83" s="110"/>
      <c r="T83" s="26"/>
      <c r="U83" s="26"/>
      <c r="V83" s="26"/>
      <c r="W83" s="26"/>
      <c r="X83" s="26"/>
      <c r="Y83" s="26"/>
      <c r="Z83" s="26"/>
      <c r="AA83" s="26"/>
    </row>
    <row r="84" spans="1:27" ht="138">
      <c r="A84" s="117">
        <v>11</v>
      </c>
      <c r="B84" s="118" t="s">
        <v>151</v>
      </c>
      <c r="C84" s="118"/>
      <c r="D84" s="125"/>
      <c r="E84" s="119"/>
      <c r="F84" s="120"/>
      <c r="G84" s="205">
        <f t="shared" si="2"/>
        <v>0</v>
      </c>
      <c r="H84" s="110"/>
      <c r="I84" s="203"/>
      <c r="J84" s="110"/>
      <c r="K84" s="203"/>
      <c r="L84" s="203"/>
      <c r="M84" s="203"/>
      <c r="N84" s="203"/>
      <c r="O84" s="203"/>
      <c r="P84" s="110"/>
      <c r="Q84" s="110"/>
      <c r="R84" s="110"/>
      <c r="S84" s="110"/>
      <c r="T84" s="26"/>
      <c r="U84" s="26"/>
      <c r="V84" s="26"/>
      <c r="W84" s="26"/>
      <c r="X84" s="26"/>
      <c r="Y84" s="26"/>
      <c r="Z84" s="26"/>
      <c r="AA84" s="26"/>
    </row>
    <row r="85" spans="1:27" ht="37.5">
      <c r="A85" s="117" t="s">
        <v>72</v>
      </c>
      <c r="B85" s="118" t="s">
        <v>152</v>
      </c>
      <c r="C85" s="118" t="s">
        <v>153</v>
      </c>
      <c r="D85" s="125">
        <v>4.9983999999999993</v>
      </c>
      <c r="E85" s="119" t="s">
        <v>62</v>
      </c>
      <c r="F85" s="120">
        <v>21000</v>
      </c>
      <c r="G85" s="205">
        <f t="shared" si="2"/>
        <v>104966.39999999998</v>
      </c>
      <c r="H85" s="110"/>
      <c r="I85" s="203"/>
      <c r="J85" s="110"/>
      <c r="K85" s="203"/>
      <c r="L85" s="203"/>
      <c r="M85" s="203"/>
      <c r="N85" s="203"/>
      <c r="O85" s="203"/>
      <c r="P85" s="110"/>
      <c r="Q85" s="110"/>
      <c r="R85" s="110"/>
      <c r="S85" s="110"/>
      <c r="T85" s="26"/>
      <c r="U85" s="26"/>
      <c r="V85" s="26"/>
      <c r="W85" s="26"/>
      <c r="X85" s="26"/>
      <c r="Y85" s="26"/>
      <c r="Z85" s="26"/>
      <c r="AA85" s="26"/>
    </row>
    <row r="86" spans="1:27" ht="101.5">
      <c r="A86" s="200">
        <v>12</v>
      </c>
      <c r="B86" s="173" t="s">
        <v>154</v>
      </c>
      <c r="C86" s="173" t="s">
        <v>155</v>
      </c>
      <c r="D86" s="174">
        <v>26.67</v>
      </c>
      <c r="E86" s="175" t="s">
        <v>156</v>
      </c>
      <c r="F86" s="176">
        <v>1750</v>
      </c>
      <c r="G86" s="251">
        <f t="shared" si="2"/>
        <v>46672.5</v>
      </c>
      <c r="H86" s="177"/>
      <c r="I86" s="206"/>
      <c r="J86" s="177"/>
      <c r="K86" s="206"/>
      <c r="L86" s="206"/>
      <c r="M86" s="206"/>
      <c r="N86" s="206">
        <f>'Civil JMR RA Bill 8'!J46</f>
        <v>23.87</v>
      </c>
      <c r="O86" s="207">
        <f>F86*N86</f>
        <v>41772.5</v>
      </c>
      <c r="P86" s="177"/>
      <c r="Q86" s="177"/>
      <c r="R86" s="177"/>
      <c r="S86" s="177"/>
      <c r="T86" s="26"/>
      <c r="U86" s="26"/>
      <c r="V86" s="26"/>
      <c r="W86" s="26"/>
      <c r="X86" s="26"/>
      <c r="Y86" s="26"/>
      <c r="Z86" s="26"/>
      <c r="AA86" s="26"/>
    </row>
    <row r="87" spans="1:27" ht="30.65" customHeight="1">
      <c r="A87" s="252"/>
      <c r="B87" s="253" t="s">
        <v>157</v>
      </c>
      <c r="C87" s="253"/>
      <c r="D87" s="254"/>
      <c r="E87" s="255"/>
      <c r="F87" s="256"/>
      <c r="G87" s="257">
        <f>SUM(G44:G86)</f>
        <v>5844562.5560000008</v>
      </c>
      <c r="H87" s="261"/>
      <c r="I87" s="257"/>
      <c r="J87" s="261"/>
      <c r="K87" s="257">
        <f>K74+K66</f>
        <v>3090716.25</v>
      </c>
      <c r="L87" s="257"/>
      <c r="M87" s="257">
        <f>SUM(M45:M86)</f>
        <v>173631.59999999998</v>
      </c>
      <c r="N87" s="257"/>
      <c r="O87" s="257">
        <f>SUM(O64:O86)</f>
        <v>443025.3</v>
      </c>
      <c r="P87" s="261"/>
      <c r="Q87" s="261"/>
      <c r="R87" s="261"/>
      <c r="S87" s="261"/>
      <c r="T87" s="26"/>
      <c r="U87" s="26"/>
      <c r="V87" s="26"/>
      <c r="W87" s="26"/>
      <c r="X87" s="26"/>
      <c r="Y87" s="26"/>
      <c r="Z87" s="26"/>
      <c r="AA87" s="26"/>
    </row>
    <row r="88" spans="1:27">
      <c r="A88" s="117"/>
      <c r="B88" s="122"/>
      <c r="C88" s="122"/>
      <c r="D88" s="9"/>
      <c r="E88" s="119"/>
      <c r="F88" s="120"/>
      <c r="G88" s="205"/>
      <c r="H88" s="110"/>
      <c r="I88" s="203"/>
      <c r="J88" s="110"/>
      <c r="K88" s="203"/>
      <c r="L88" s="203"/>
      <c r="M88" s="203"/>
      <c r="N88" s="203"/>
      <c r="O88" s="203"/>
      <c r="P88" s="110"/>
      <c r="Q88" s="110"/>
      <c r="R88" s="110"/>
      <c r="S88" s="110"/>
      <c r="T88" s="26"/>
      <c r="U88" s="26"/>
      <c r="V88" s="26"/>
      <c r="W88" s="26"/>
      <c r="X88" s="26"/>
      <c r="Y88" s="26"/>
      <c r="Z88" s="26"/>
      <c r="AA88" s="26"/>
    </row>
    <row r="89" spans="1:27">
      <c r="A89" s="117" t="s">
        <v>158</v>
      </c>
      <c r="B89" s="209" t="s">
        <v>13</v>
      </c>
      <c r="C89" s="122"/>
      <c r="D89" s="9"/>
      <c r="E89" s="119"/>
      <c r="F89" s="120"/>
      <c r="G89" s="205"/>
      <c r="H89" s="110"/>
      <c r="I89" s="203"/>
      <c r="J89" s="110"/>
      <c r="K89" s="203"/>
      <c r="L89" s="203"/>
      <c r="M89" s="203"/>
      <c r="N89" s="203"/>
      <c r="O89" s="203"/>
      <c r="P89" s="110"/>
      <c r="Q89" s="110"/>
      <c r="R89" s="110"/>
      <c r="S89" s="110"/>
      <c r="T89" s="26"/>
      <c r="U89" s="26"/>
      <c r="V89" s="26"/>
      <c r="W89" s="26"/>
      <c r="X89" s="26"/>
      <c r="Y89" s="26"/>
      <c r="Z89" s="26"/>
      <c r="AA89" s="26"/>
    </row>
    <row r="90" spans="1:27" ht="88">
      <c r="A90" s="200">
        <v>1</v>
      </c>
      <c r="B90" s="173" t="s">
        <v>159</v>
      </c>
      <c r="C90" s="173"/>
      <c r="D90" s="201">
        <v>0.15185500000000002</v>
      </c>
      <c r="E90" s="175" t="s">
        <v>60</v>
      </c>
      <c r="F90" s="176">
        <v>150000</v>
      </c>
      <c r="G90" s="251">
        <f t="shared" ref="G90:G107" si="3">(F90)*$D90</f>
        <v>22778.250000000004</v>
      </c>
      <c r="H90" s="177"/>
      <c r="I90" s="206"/>
      <c r="J90" s="177"/>
      <c r="K90" s="206"/>
      <c r="L90" s="206"/>
      <c r="M90" s="206"/>
      <c r="N90" s="206">
        <f>'Civil JMR RA Bill 8'!J56</f>
        <v>0.40538000000000007</v>
      </c>
      <c r="O90" s="210">
        <f>F90*N90</f>
        <v>60807.000000000015</v>
      </c>
      <c r="P90" s="177"/>
      <c r="Q90" s="177"/>
      <c r="R90" s="177"/>
      <c r="S90" s="177"/>
      <c r="T90" s="26"/>
      <c r="U90" s="26"/>
      <c r="V90" s="26"/>
      <c r="W90" s="26"/>
      <c r="X90" s="26"/>
      <c r="Y90" s="26"/>
      <c r="Z90" s="26"/>
      <c r="AA90" s="26"/>
    </row>
    <row r="91" spans="1:27" ht="63">
      <c r="A91" s="117">
        <v>2</v>
      </c>
      <c r="B91" s="118" t="s">
        <v>160</v>
      </c>
      <c r="C91" s="118"/>
      <c r="D91" s="124"/>
      <c r="E91" s="119"/>
      <c r="F91" s="120"/>
      <c r="G91" s="205">
        <f t="shared" si="3"/>
        <v>0</v>
      </c>
      <c r="H91" s="110"/>
      <c r="I91" s="203"/>
      <c r="J91" s="110"/>
      <c r="K91" s="203"/>
      <c r="L91" s="203"/>
      <c r="M91" s="203"/>
      <c r="N91" s="203"/>
      <c r="O91" s="203"/>
      <c r="P91" s="110"/>
      <c r="Q91" s="110"/>
      <c r="R91" s="110"/>
      <c r="S91" s="110"/>
      <c r="T91" s="26"/>
      <c r="U91" s="26"/>
      <c r="V91" s="26"/>
      <c r="W91" s="26"/>
      <c r="X91" s="26"/>
      <c r="Y91" s="26"/>
      <c r="Z91" s="26"/>
      <c r="AA91" s="26"/>
    </row>
    <row r="92" spans="1:27" ht="19.5" customHeight="1">
      <c r="A92" s="200" t="s">
        <v>72</v>
      </c>
      <c r="B92" s="173" t="s">
        <v>161</v>
      </c>
      <c r="C92" s="173" t="s">
        <v>162</v>
      </c>
      <c r="D92" s="201">
        <v>3</v>
      </c>
      <c r="E92" s="175" t="s">
        <v>74</v>
      </c>
      <c r="F92" s="176">
        <v>17000</v>
      </c>
      <c r="G92" s="251">
        <f t="shared" si="3"/>
        <v>51000</v>
      </c>
      <c r="H92" s="177"/>
      <c r="I92" s="206"/>
      <c r="J92" s="177"/>
      <c r="K92" s="206"/>
      <c r="L92" s="206"/>
      <c r="M92" s="206"/>
      <c r="N92" s="206">
        <f>'Civil JMR RA Bill 8'!N62</f>
        <v>2.4000000000000004</v>
      </c>
      <c r="O92" s="210">
        <f>F92*N92</f>
        <v>40800.000000000007</v>
      </c>
      <c r="P92" s="177"/>
      <c r="Q92" s="177"/>
      <c r="R92" s="177"/>
      <c r="S92" s="177"/>
      <c r="T92" s="26"/>
      <c r="U92" s="26"/>
      <c r="V92" s="26"/>
      <c r="W92" s="26"/>
      <c r="X92" s="26"/>
      <c r="Y92" s="26"/>
      <c r="Z92" s="26"/>
      <c r="AA92" s="26"/>
    </row>
    <row r="93" spans="1:27">
      <c r="A93" s="117" t="s">
        <v>75</v>
      </c>
      <c r="B93" s="118" t="s">
        <v>163</v>
      </c>
      <c r="C93" s="118" t="s">
        <v>164</v>
      </c>
      <c r="D93" s="124">
        <v>1</v>
      </c>
      <c r="E93" s="119" t="s">
        <v>74</v>
      </c>
      <c r="F93" s="120">
        <v>22000</v>
      </c>
      <c r="G93" s="205">
        <f t="shared" si="3"/>
        <v>22000</v>
      </c>
      <c r="H93" s="110"/>
      <c r="I93" s="203"/>
      <c r="J93" s="110"/>
      <c r="K93" s="203"/>
      <c r="L93" s="203"/>
      <c r="M93" s="203"/>
      <c r="N93" s="203"/>
      <c r="O93" s="203"/>
      <c r="P93" s="110"/>
      <c r="Q93" s="110"/>
      <c r="R93" s="110"/>
      <c r="S93" s="110"/>
      <c r="T93" s="26"/>
      <c r="U93" s="26"/>
      <c r="V93" s="26"/>
      <c r="W93" s="26"/>
      <c r="X93" s="26"/>
      <c r="Y93" s="26"/>
      <c r="Z93" s="26"/>
      <c r="AA93" s="26"/>
    </row>
    <row r="94" spans="1:27" ht="125.5">
      <c r="A94" s="117">
        <v>3</v>
      </c>
      <c r="B94" s="118" t="s">
        <v>165</v>
      </c>
      <c r="C94" s="118"/>
      <c r="D94" s="124"/>
      <c r="E94" s="119"/>
      <c r="F94" s="120"/>
      <c r="G94" s="205">
        <f t="shared" si="3"/>
        <v>0</v>
      </c>
      <c r="H94" s="110"/>
      <c r="I94" s="203"/>
      <c r="J94" s="110"/>
      <c r="K94" s="203"/>
      <c r="L94" s="203"/>
      <c r="M94" s="203"/>
      <c r="N94" s="203"/>
      <c r="O94" s="203"/>
      <c r="P94" s="110"/>
      <c r="Q94" s="110"/>
      <c r="R94" s="110"/>
      <c r="S94" s="110"/>
      <c r="T94" s="26"/>
      <c r="U94" s="26"/>
      <c r="V94" s="26"/>
      <c r="W94" s="26"/>
      <c r="X94" s="26"/>
      <c r="Y94" s="26"/>
      <c r="Z94" s="26"/>
      <c r="AA94" s="26"/>
    </row>
    <row r="95" spans="1:27" ht="23.15" customHeight="1">
      <c r="A95" s="200" t="s">
        <v>72</v>
      </c>
      <c r="B95" s="173" t="s">
        <v>166</v>
      </c>
      <c r="C95" s="173" t="s">
        <v>167</v>
      </c>
      <c r="D95" s="201">
        <v>5.2799999999999994</v>
      </c>
      <c r="E95" s="175" t="s">
        <v>62</v>
      </c>
      <c r="F95" s="176">
        <v>10500</v>
      </c>
      <c r="G95" s="251">
        <f t="shared" si="3"/>
        <v>55439.999999999993</v>
      </c>
      <c r="H95" s="177"/>
      <c r="I95" s="206"/>
      <c r="J95" s="177"/>
      <c r="K95" s="206"/>
      <c r="L95" s="206"/>
      <c r="M95" s="206"/>
      <c r="N95" s="206">
        <f>'Civil JMR RA Bill 8'!N61</f>
        <v>3.6480000000000006</v>
      </c>
      <c r="O95" s="210">
        <f>F95*N95</f>
        <v>38304.000000000007</v>
      </c>
      <c r="P95" s="177"/>
      <c r="Q95" s="177"/>
      <c r="R95" s="177"/>
      <c r="S95" s="177"/>
      <c r="T95" s="26"/>
      <c r="U95" s="26"/>
      <c r="V95" s="26"/>
      <c r="W95" s="26"/>
      <c r="X95" s="26"/>
      <c r="Y95" s="26"/>
      <c r="Z95" s="26"/>
      <c r="AA95" s="26"/>
    </row>
    <row r="96" spans="1:27" ht="25.5" customHeight="1">
      <c r="A96" s="200" t="s">
        <v>75</v>
      </c>
      <c r="B96" s="173" t="s">
        <v>168</v>
      </c>
      <c r="C96" s="173" t="s">
        <v>169</v>
      </c>
      <c r="D96" s="201">
        <v>8.1839999999999993</v>
      </c>
      <c r="E96" s="175" t="s">
        <v>62</v>
      </c>
      <c r="F96" s="176">
        <v>9700</v>
      </c>
      <c r="G96" s="251">
        <f t="shared" si="3"/>
        <v>79384.799999999988</v>
      </c>
      <c r="H96" s="177"/>
      <c r="I96" s="206"/>
      <c r="J96" s="177"/>
      <c r="K96" s="206"/>
      <c r="L96" s="206"/>
      <c r="M96" s="206"/>
      <c r="N96" s="206">
        <f>'Civil JMR RA Bill 8'!N66</f>
        <v>4.032</v>
      </c>
      <c r="O96" s="210">
        <f>F96*N96</f>
        <v>39110.400000000001</v>
      </c>
      <c r="P96" s="177"/>
      <c r="Q96" s="177"/>
      <c r="R96" s="177"/>
      <c r="S96" s="177"/>
      <c r="T96" s="26"/>
      <c r="U96" s="26"/>
      <c r="V96" s="26"/>
      <c r="W96" s="26"/>
      <c r="X96" s="26"/>
      <c r="Y96" s="26"/>
      <c r="Z96" s="26"/>
      <c r="AA96" s="26"/>
    </row>
    <row r="97" spans="1:27" ht="113">
      <c r="A97" s="117">
        <v>4</v>
      </c>
      <c r="B97" s="118" t="s">
        <v>170</v>
      </c>
      <c r="C97" s="118"/>
      <c r="D97" s="124">
        <v>4.7520000000000007</v>
      </c>
      <c r="E97" s="119" t="s">
        <v>62</v>
      </c>
      <c r="F97" s="120">
        <v>9200</v>
      </c>
      <c r="G97" s="205">
        <f t="shared" si="3"/>
        <v>43718.400000000009</v>
      </c>
      <c r="H97" s="110"/>
      <c r="I97" s="203"/>
      <c r="J97" s="110"/>
      <c r="K97" s="203"/>
      <c r="L97" s="203"/>
      <c r="M97" s="203"/>
      <c r="N97" s="203"/>
      <c r="O97" s="203"/>
      <c r="P97" s="110"/>
      <c r="Q97" s="110"/>
      <c r="R97" s="110"/>
      <c r="S97" s="110"/>
      <c r="T97" s="26"/>
      <c r="U97" s="26"/>
      <c r="V97" s="26"/>
      <c r="W97" s="26"/>
      <c r="X97" s="26"/>
      <c r="Y97" s="26"/>
      <c r="Z97" s="26"/>
      <c r="AA97" s="26"/>
    </row>
    <row r="98" spans="1:27" ht="206.15" customHeight="1">
      <c r="A98" s="117">
        <v>5</v>
      </c>
      <c r="B98" s="118" t="s">
        <v>171</v>
      </c>
      <c r="C98" s="118"/>
      <c r="D98" s="124"/>
      <c r="E98" s="119"/>
      <c r="F98" s="120"/>
      <c r="G98" s="205">
        <f t="shared" si="3"/>
        <v>0</v>
      </c>
      <c r="H98" s="110"/>
      <c r="I98" s="203"/>
      <c r="J98" s="110"/>
      <c r="K98" s="203"/>
      <c r="L98" s="203"/>
      <c r="M98" s="203"/>
      <c r="N98" s="203"/>
      <c r="O98" s="203"/>
      <c r="P98" s="110"/>
      <c r="Q98" s="110"/>
      <c r="R98" s="110"/>
      <c r="S98" s="110"/>
      <c r="T98" s="26"/>
      <c r="U98" s="26"/>
      <c r="V98" s="26"/>
      <c r="W98" s="26"/>
      <c r="X98" s="26"/>
      <c r="Y98" s="26"/>
      <c r="Z98" s="26"/>
      <c r="AA98" s="26"/>
    </row>
    <row r="99" spans="1:27" ht="238">
      <c r="A99" s="117">
        <v>6</v>
      </c>
      <c r="B99" s="118" t="s">
        <v>172</v>
      </c>
      <c r="C99" s="118"/>
      <c r="D99" s="124"/>
      <c r="E99" s="119"/>
      <c r="F99" s="120"/>
      <c r="G99" s="205">
        <f t="shared" si="3"/>
        <v>0</v>
      </c>
      <c r="H99" s="110"/>
      <c r="I99" s="203"/>
      <c r="J99" s="110"/>
      <c r="K99" s="203"/>
      <c r="L99" s="203"/>
      <c r="M99" s="203"/>
      <c r="N99" s="203"/>
      <c r="O99" s="203"/>
      <c r="P99" s="110"/>
      <c r="Q99" s="110"/>
      <c r="R99" s="110"/>
      <c r="S99" s="110"/>
      <c r="T99" s="26"/>
      <c r="U99" s="26"/>
      <c r="V99" s="26"/>
      <c r="W99" s="26"/>
      <c r="X99" s="26"/>
      <c r="Y99" s="26"/>
      <c r="Z99" s="26"/>
      <c r="AA99" s="26"/>
    </row>
    <row r="100" spans="1:27">
      <c r="A100" s="117" t="s">
        <v>72</v>
      </c>
      <c r="B100" s="118" t="s">
        <v>173</v>
      </c>
      <c r="C100" s="118"/>
      <c r="D100" s="124">
        <v>4.3823999999999996</v>
      </c>
      <c r="E100" s="119" t="s">
        <v>62</v>
      </c>
      <c r="F100" s="120">
        <v>7609</v>
      </c>
      <c r="G100" s="205">
        <f t="shared" si="3"/>
        <v>33345.681599999996</v>
      </c>
      <c r="H100" s="110"/>
      <c r="I100" s="203"/>
      <c r="J100" s="110"/>
      <c r="K100" s="203"/>
      <c r="L100" s="203"/>
      <c r="M100" s="203"/>
      <c r="N100" s="203"/>
      <c r="O100" s="203"/>
      <c r="P100" s="110"/>
      <c r="Q100" s="110"/>
      <c r="R100" s="110"/>
      <c r="S100" s="110"/>
      <c r="T100" s="26"/>
      <c r="U100" s="26"/>
      <c r="V100" s="26"/>
      <c r="W100" s="26"/>
      <c r="X100" s="26"/>
      <c r="Y100" s="26"/>
      <c r="Z100" s="26"/>
      <c r="AA100" s="26"/>
    </row>
    <row r="101" spans="1:27">
      <c r="A101" s="117" t="s">
        <v>75</v>
      </c>
      <c r="B101" s="118" t="s">
        <v>174</v>
      </c>
      <c r="C101" s="118"/>
      <c r="D101" s="124">
        <v>28.511999999999997</v>
      </c>
      <c r="E101" s="119" t="s">
        <v>62</v>
      </c>
      <c r="F101" s="120">
        <v>8600</v>
      </c>
      <c r="G101" s="205">
        <f t="shared" si="3"/>
        <v>245203.19999999998</v>
      </c>
      <c r="H101" s="110"/>
      <c r="I101" s="203"/>
      <c r="J101" s="110"/>
      <c r="K101" s="203"/>
      <c r="L101" s="203"/>
      <c r="M101" s="203"/>
      <c r="N101" s="203"/>
      <c r="O101" s="203"/>
      <c r="P101" s="110"/>
      <c r="Q101" s="110"/>
      <c r="R101" s="110"/>
      <c r="S101" s="110"/>
      <c r="T101" s="26"/>
      <c r="U101" s="26"/>
      <c r="V101" s="26"/>
      <c r="W101" s="26"/>
      <c r="X101" s="26"/>
      <c r="Y101" s="26"/>
      <c r="Z101" s="26"/>
      <c r="AA101" s="26"/>
    </row>
    <row r="102" spans="1:27">
      <c r="A102" s="117" t="s">
        <v>77</v>
      </c>
      <c r="B102" s="118" t="s">
        <v>175</v>
      </c>
      <c r="C102" s="118"/>
      <c r="D102" s="124">
        <v>0</v>
      </c>
      <c r="E102" s="119" t="s">
        <v>62</v>
      </c>
      <c r="F102" s="120">
        <v>4500</v>
      </c>
      <c r="G102" s="205">
        <f t="shared" si="3"/>
        <v>0</v>
      </c>
      <c r="H102" s="110"/>
      <c r="I102" s="203"/>
      <c r="J102" s="110"/>
      <c r="K102" s="203"/>
      <c r="L102" s="203"/>
      <c r="M102" s="203"/>
      <c r="N102" s="203"/>
      <c r="O102" s="203"/>
      <c r="P102" s="110"/>
      <c r="Q102" s="110"/>
      <c r="R102" s="110"/>
      <c r="S102" s="110"/>
      <c r="T102" s="26"/>
      <c r="U102" s="26"/>
      <c r="V102" s="26"/>
      <c r="W102" s="26"/>
      <c r="X102" s="26"/>
      <c r="Y102" s="26"/>
      <c r="Z102" s="26"/>
      <c r="AA102" s="26"/>
    </row>
    <row r="103" spans="1:27" ht="37.5">
      <c r="A103" s="117">
        <v>7</v>
      </c>
      <c r="B103" s="118" t="s">
        <v>176</v>
      </c>
      <c r="C103" s="118"/>
      <c r="D103" s="124">
        <v>4</v>
      </c>
      <c r="E103" s="119" t="s">
        <v>177</v>
      </c>
      <c r="F103" s="120">
        <v>6700</v>
      </c>
      <c r="G103" s="205">
        <f t="shared" si="3"/>
        <v>26800</v>
      </c>
      <c r="H103" s="110"/>
      <c r="I103" s="203"/>
      <c r="J103" s="110"/>
      <c r="K103" s="203"/>
      <c r="L103" s="203"/>
      <c r="M103" s="203"/>
      <c r="N103" s="203"/>
      <c r="O103" s="203"/>
      <c r="P103" s="110"/>
      <c r="Q103" s="110"/>
      <c r="R103" s="110"/>
      <c r="S103" s="110"/>
      <c r="T103" s="26"/>
      <c r="U103" s="26"/>
      <c r="V103" s="26"/>
      <c r="W103" s="26"/>
      <c r="X103" s="26"/>
      <c r="Y103" s="26"/>
      <c r="Z103" s="26"/>
      <c r="AA103" s="26"/>
    </row>
    <row r="104" spans="1:27" ht="37.5">
      <c r="A104" s="117">
        <v>8</v>
      </c>
      <c r="B104" s="118" t="s">
        <v>178</v>
      </c>
      <c r="C104" s="118"/>
      <c r="D104" s="124">
        <v>5</v>
      </c>
      <c r="E104" s="119" t="s">
        <v>177</v>
      </c>
      <c r="F104" s="120">
        <v>6500</v>
      </c>
      <c r="G104" s="205">
        <f t="shared" si="3"/>
        <v>32500</v>
      </c>
      <c r="H104" s="110"/>
      <c r="I104" s="203"/>
      <c r="J104" s="110"/>
      <c r="K104" s="203"/>
      <c r="L104" s="203"/>
      <c r="M104" s="203"/>
      <c r="N104" s="203"/>
      <c r="O104" s="203"/>
      <c r="P104" s="110"/>
      <c r="Q104" s="110"/>
      <c r="R104" s="110"/>
      <c r="S104" s="110"/>
      <c r="T104" s="26"/>
      <c r="U104" s="26"/>
      <c r="V104" s="26"/>
      <c r="W104" s="26"/>
      <c r="X104" s="26"/>
      <c r="Y104" s="26"/>
      <c r="Z104" s="26"/>
      <c r="AA104" s="26"/>
    </row>
    <row r="105" spans="1:27" ht="37.5">
      <c r="A105" s="117">
        <v>9</v>
      </c>
      <c r="B105" s="118" t="s">
        <v>179</v>
      </c>
      <c r="C105" s="118"/>
      <c r="D105" s="124">
        <v>0</v>
      </c>
      <c r="E105" s="119" t="s">
        <v>177</v>
      </c>
      <c r="F105" s="120">
        <v>7500</v>
      </c>
      <c r="G105" s="205">
        <f t="shared" si="3"/>
        <v>0</v>
      </c>
      <c r="H105" s="110"/>
      <c r="I105" s="203"/>
      <c r="J105" s="110"/>
      <c r="K105" s="203"/>
      <c r="L105" s="203"/>
      <c r="M105" s="203"/>
      <c r="N105" s="203"/>
      <c r="O105" s="203"/>
      <c r="P105" s="110"/>
      <c r="Q105" s="110"/>
      <c r="R105" s="110"/>
      <c r="S105" s="110"/>
      <c r="T105" s="26"/>
      <c r="U105" s="26"/>
      <c r="V105" s="26"/>
      <c r="W105" s="26"/>
      <c r="X105" s="26"/>
      <c r="Y105" s="26"/>
      <c r="Z105" s="26"/>
      <c r="AA105" s="26"/>
    </row>
    <row r="106" spans="1:27" ht="50">
      <c r="A106" s="117">
        <v>10</v>
      </c>
      <c r="B106" s="118" t="s">
        <v>180</v>
      </c>
      <c r="C106" s="118"/>
      <c r="D106" s="124">
        <v>1</v>
      </c>
      <c r="E106" s="119" t="s">
        <v>177</v>
      </c>
      <c r="F106" s="120">
        <v>3500</v>
      </c>
      <c r="G106" s="205">
        <f t="shared" si="3"/>
        <v>3500</v>
      </c>
      <c r="H106" s="110"/>
      <c r="I106" s="203"/>
      <c r="J106" s="110"/>
      <c r="K106" s="203"/>
      <c r="L106" s="203"/>
      <c r="M106" s="203"/>
      <c r="N106" s="203"/>
      <c r="O106" s="203"/>
      <c r="P106" s="110"/>
      <c r="Q106" s="110"/>
      <c r="R106" s="110"/>
      <c r="S106" s="110"/>
      <c r="T106" s="26"/>
      <c r="U106" s="26"/>
      <c r="V106" s="26"/>
      <c r="W106" s="26"/>
      <c r="X106" s="26"/>
      <c r="Y106" s="26"/>
      <c r="Z106" s="26"/>
      <c r="AA106" s="26"/>
    </row>
    <row r="107" spans="1:27" ht="37.5">
      <c r="A107" s="117">
        <v>11</v>
      </c>
      <c r="B107" s="118" t="s">
        <v>181</v>
      </c>
      <c r="C107" s="118"/>
      <c r="D107" s="124">
        <v>2</v>
      </c>
      <c r="E107" s="119" t="s">
        <v>182</v>
      </c>
      <c r="F107" s="120">
        <v>6500</v>
      </c>
      <c r="G107" s="205">
        <f t="shared" si="3"/>
        <v>13000</v>
      </c>
      <c r="H107" s="110"/>
      <c r="I107" s="203"/>
      <c r="J107" s="110"/>
      <c r="K107" s="203"/>
      <c r="L107" s="203"/>
      <c r="M107" s="203"/>
      <c r="N107" s="203"/>
      <c r="O107" s="203"/>
      <c r="P107" s="110"/>
      <c r="Q107" s="110"/>
      <c r="R107" s="110"/>
      <c r="S107" s="110"/>
      <c r="T107" s="26"/>
      <c r="U107" s="26"/>
      <c r="V107" s="26"/>
      <c r="W107" s="26"/>
      <c r="X107" s="26"/>
      <c r="Y107" s="26"/>
      <c r="Z107" s="26"/>
      <c r="AA107" s="26"/>
    </row>
    <row r="108" spans="1:27" ht="23.15" customHeight="1">
      <c r="A108" s="252"/>
      <c r="B108" s="253" t="s">
        <v>183</v>
      </c>
      <c r="C108" s="253"/>
      <c r="D108" s="254"/>
      <c r="E108" s="255"/>
      <c r="F108" s="256"/>
      <c r="G108" s="257">
        <f>SUM(G90:G107)</f>
        <v>628670.33160000003</v>
      </c>
      <c r="H108" s="258"/>
      <c r="I108" s="259"/>
      <c r="J108" s="258"/>
      <c r="K108" s="259"/>
      <c r="L108" s="259"/>
      <c r="M108" s="259"/>
      <c r="N108" s="259"/>
      <c r="O108" s="260">
        <f>SUM(O90:O107)</f>
        <v>179021.40000000002</v>
      </c>
      <c r="P108" s="258"/>
      <c r="Q108" s="258"/>
      <c r="R108" s="258"/>
      <c r="S108" s="258"/>
      <c r="T108" s="26"/>
      <c r="U108" s="26"/>
      <c r="V108" s="26"/>
      <c r="W108" s="26"/>
      <c r="X108" s="26"/>
      <c r="Y108" s="26"/>
      <c r="Z108" s="26"/>
      <c r="AA108" s="26"/>
    </row>
    <row r="109" spans="1:27">
      <c r="A109" s="117"/>
      <c r="B109" s="122"/>
      <c r="C109" s="122"/>
      <c r="D109" s="9"/>
      <c r="E109" s="119"/>
      <c r="F109" s="120"/>
      <c r="G109" s="205"/>
      <c r="H109" s="110"/>
      <c r="I109" s="203"/>
      <c r="J109" s="110"/>
      <c r="K109" s="203"/>
      <c r="L109" s="203"/>
      <c r="M109" s="203"/>
      <c r="N109" s="203"/>
      <c r="O109" s="203"/>
      <c r="P109" s="110"/>
      <c r="Q109" s="110"/>
      <c r="R109" s="110"/>
      <c r="S109" s="110"/>
      <c r="T109" s="26"/>
      <c r="U109" s="26"/>
      <c r="V109" s="26"/>
      <c r="W109" s="26"/>
      <c r="X109" s="26"/>
      <c r="Y109" s="26"/>
      <c r="Z109" s="26"/>
      <c r="AA109" s="26"/>
    </row>
    <row r="110" spans="1:27">
      <c r="A110" s="117" t="s">
        <v>184</v>
      </c>
      <c r="B110" s="209" t="s">
        <v>15</v>
      </c>
      <c r="C110" s="122"/>
      <c r="D110" s="9"/>
      <c r="E110" s="119"/>
      <c r="F110" s="120"/>
      <c r="G110" s="205"/>
      <c r="H110" s="110"/>
      <c r="I110" s="203"/>
      <c r="J110" s="110"/>
      <c r="K110" s="203"/>
      <c r="L110" s="203"/>
      <c r="M110" s="203"/>
      <c r="N110" s="203"/>
      <c r="O110" s="203"/>
      <c r="P110" s="110"/>
      <c r="Q110" s="110"/>
      <c r="R110" s="110"/>
      <c r="S110" s="110"/>
      <c r="T110" s="26"/>
      <c r="U110" s="26"/>
      <c r="V110" s="26"/>
      <c r="W110" s="26"/>
      <c r="X110" s="26"/>
      <c r="Y110" s="26"/>
      <c r="Z110" s="26"/>
      <c r="AA110" s="26"/>
    </row>
    <row r="111" spans="1:27" ht="50">
      <c r="A111" s="117">
        <v>1</v>
      </c>
      <c r="B111" s="118" t="s">
        <v>185</v>
      </c>
      <c r="C111" s="118"/>
      <c r="D111" s="125">
        <v>0</v>
      </c>
      <c r="E111" s="119" t="s">
        <v>62</v>
      </c>
      <c r="F111" s="120">
        <v>2250</v>
      </c>
      <c r="G111" s="205">
        <f t="shared" ref="G111:G174" si="4">(F111)*$D111</f>
        <v>0</v>
      </c>
      <c r="H111" s="110"/>
      <c r="I111" s="203"/>
      <c r="J111" s="110"/>
      <c r="K111" s="203"/>
      <c r="L111" s="203"/>
      <c r="M111" s="203"/>
      <c r="N111" s="203"/>
      <c r="O111" s="203"/>
      <c r="P111" s="110"/>
      <c r="Q111" s="110"/>
      <c r="R111" s="110"/>
      <c r="S111" s="110"/>
      <c r="T111" s="26"/>
      <c r="U111" s="26"/>
      <c r="V111" s="26"/>
      <c r="W111" s="26"/>
      <c r="X111" s="26"/>
      <c r="Y111" s="26"/>
      <c r="Z111" s="26"/>
      <c r="AA111" s="26"/>
    </row>
    <row r="112" spans="1:27" ht="50">
      <c r="A112" s="200">
        <v>2</v>
      </c>
      <c r="B112" s="173" t="s">
        <v>186</v>
      </c>
      <c r="C112" s="173"/>
      <c r="D112" s="174">
        <v>192.32938999999999</v>
      </c>
      <c r="E112" s="175" t="s">
        <v>62</v>
      </c>
      <c r="F112" s="176">
        <v>3200</v>
      </c>
      <c r="G112" s="251">
        <f t="shared" si="4"/>
        <v>615454.04799999995</v>
      </c>
      <c r="H112" s="177"/>
      <c r="I112" s="206"/>
      <c r="J112" s="177"/>
      <c r="K112" s="206"/>
      <c r="L112" s="206"/>
      <c r="M112" s="206"/>
      <c r="N112" s="206">
        <f>'Civil JMR RA Bill 8'!J119</f>
        <v>155.66460000000001</v>
      </c>
      <c r="O112" s="207">
        <f>F112*N112</f>
        <v>498126.72000000003</v>
      </c>
      <c r="P112" s="177"/>
      <c r="Q112" s="177"/>
      <c r="R112" s="177"/>
      <c r="S112" s="177"/>
      <c r="T112" s="26"/>
      <c r="U112" s="26"/>
      <c r="V112" s="26"/>
      <c r="W112" s="26"/>
      <c r="X112" s="26"/>
      <c r="Y112" s="26"/>
      <c r="Z112" s="26"/>
      <c r="AA112" s="26"/>
    </row>
    <row r="113" spans="1:27" ht="50">
      <c r="A113" s="117">
        <v>3</v>
      </c>
      <c r="B113" s="118" t="s">
        <v>187</v>
      </c>
      <c r="C113" s="118"/>
      <c r="D113" s="125">
        <v>0</v>
      </c>
      <c r="E113" s="119" t="s">
        <v>62</v>
      </c>
      <c r="F113" s="120">
        <v>4500</v>
      </c>
      <c r="G113" s="205">
        <f t="shared" si="4"/>
        <v>0</v>
      </c>
      <c r="H113" s="110"/>
      <c r="I113" s="203"/>
      <c r="J113" s="110"/>
      <c r="K113" s="203"/>
      <c r="L113" s="203"/>
      <c r="M113" s="203"/>
      <c r="N113" s="203"/>
      <c r="O113" s="203"/>
      <c r="P113" s="110"/>
      <c r="Q113" s="110"/>
      <c r="R113" s="110"/>
      <c r="S113" s="110"/>
      <c r="T113" s="26"/>
      <c r="U113" s="26"/>
      <c r="V113" s="26"/>
      <c r="W113" s="26"/>
      <c r="X113" s="26"/>
      <c r="Y113" s="26"/>
      <c r="Z113" s="26"/>
      <c r="AA113" s="26"/>
    </row>
    <row r="114" spans="1:27" ht="50">
      <c r="A114" s="117">
        <v>4</v>
      </c>
      <c r="B114" s="173" t="s">
        <v>188</v>
      </c>
      <c r="C114" s="173"/>
      <c r="D114" s="174">
        <v>53.605419999999995</v>
      </c>
      <c r="E114" s="175" t="s">
        <v>62</v>
      </c>
      <c r="F114" s="176">
        <v>2700</v>
      </c>
      <c r="G114" s="251">
        <f t="shared" si="4"/>
        <v>144734.63399999999</v>
      </c>
      <c r="H114" s="177">
        <f>'Civil JMR RA Bill 1'!J43</f>
        <v>208.35320000000002</v>
      </c>
      <c r="I114" s="207">
        <f>F114*H114</f>
        <v>562553.64</v>
      </c>
      <c r="J114" s="177"/>
      <c r="K114" s="207">
        <f>H114*J114</f>
        <v>0</v>
      </c>
      <c r="L114" s="206"/>
      <c r="M114" s="207">
        <f>J114*L114</f>
        <v>0</v>
      </c>
      <c r="N114" s="206"/>
      <c r="O114" s="207">
        <f>L114*N114</f>
        <v>0</v>
      </c>
      <c r="P114" s="177"/>
      <c r="Q114" s="178">
        <f>L114*P114</f>
        <v>0</v>
      </c>
      <c r="R114" s="177"/>
      <c r="S114" s="178">
        <f>N114*R114</f>
        <v>0</v>
      </c>
      <c r="T114" s="26"/>
      <c r="U114" s="26"/>
      <c r="V114" s="26"/>
      <c r="W114" s="26"/>
      <c r="X114" s="26"/>
      <c r="Y114" s="26"/>
      <c r="Z114" s="26"/>
      <c r="AA114" s="26"/>
    </row>
    <row r="115" spans="1:27" ht="50">
      <c r="A115" s="117">
        <v>5</v>
      </c>
      <c r="B115" s="118" t="s">
        <v>189</v>
      </c>
      <c r="C115" s="118" t="s">
        <v>120</v>
      </c>
      <c r="D115" s="125">
        <v>16.5</v>
      </c>
      <c r="E115" s="119" t="s">
        <v>62</v>
      </c>
      <c r="F115" s="120">
        <v>1800</v>
      </c>
      <c r="G115" s="205">
        <f t="shared" si="4"/>
        <v>29700</v>
      </c>
      <c r="H115" s="110"/>
      <c r="I115" s="203"/>
      <c r="J115" s="110"/>
      <c r="K115" s="203"/>
      <c r="L115" s="203"/>
      <c r="M115" s="203"/>
      <c r="N115" s="203"/>
      <c r="O115" s="203"/>
      <c r="P115" s="110"/>
      <c r="Q115" s="110"/>
      <c r="R115" s="110"/>
      <c r="S115" s="110"/>
      <c r="T115" s="26"/>
      <c r="U115" s="26"/>
      <c r="V115" s="26"/>
      <c r="W115" s="26"/>
      <c r="X115" s="26"/>
      <c r="Y115" s="26"/>
      <c r="Z115" s="26"/>
      <c r="AA115" s="26"/>
    </row>
    <row r="116" spans="1:27" ht="50">
      <c r="A116" s="117">
        <v>6</v>
      </c>
      <c r="B116" s="118" t="s">
        <v>190</v>
      </c>
      <c r="C116" s="118"/>
      <c r="D116" s="125">
        <v>55</v>
      </c>
      <c r="E116" s="119" t="s">
        <v>85</v>
      </c>
      <c r="F116" s="120">
        <v>650</v>
      </c>
      <c r="G116" s="205">
        <f t="shared" si="4"/>
        <v>35750</v>
      </c>
      <c r="H116" s="110"/>
      <c r="I116" s="203"/>
      <c r="J116" s="110"/>
      <c r="K116" s="203"/>
      <c r="L116" s="203"/>
      <c r="M116" s="203"/>
      <c r="N116" s="203"/>
      <c r="O116" s="203"/>
      <c r="P116" s="110"/>
      <c r="Q116" s="110"/>
      <c r="R116" s="110"/>
      <c r="S116" s="110"/>
      <c r="T116" s="26"/>
      <c r="U116" s="26"/>
      <c r="V116" s="26"/>
      <c r="W116" s="26"/>
      <c r="X116" s="26"/>
      <c r="Y116" s="26"/>
      <c r="Z116" s="26"/>
      <c r="AA116" s="26"/>
    </row>
    <row r="117" spans="1:27" ht="112.5">
      <c r="A117" s="117">
        <v>7</v>
      </c>
      <c r="B117" s="118" t="s">
        <v>191</v>
      </c>
      <c r="C117" s="118"/>
      <c r="D117" s="125"/>
      <c r="E117" s="119"/>
      <c r="F117" s="120"/>
      <c r="G117" s="205">
        <f t="shared" si="4"/>
        <v>0</v>
      </c>
      <c r="H117" s="110"/>
      <c r="I117" s="203"/>
      <c r="J117" s="110"/>
      <c r="K117" s="203"/>
      <c r="L117" s="203"/>
      <c r="M117" s="203"/>
      <c r="N117" s="203"/>
      <c r="O117" s="203"/>
      <c r="P117" s="110"/>
      <c r="Q117" s="110"/>
      <c r="R117" s="110"/>
      <c r="S117" s="110"/>
      <c r="T117" s="26"/>
      <c r="U117" s="26"/>
      <c r="V117" s="26"/>
      <c r="W117" s="26"/>
      <c r="X117" s="26"/>
      <c r="Y117" s="26"/>
      <c r="Z117" s="26"/>
      <c r="AA117" s="26"/>
    </row>
    <row r="118" spans="1:27">
      <c r="A118" s="117" t="s">
        <v>6</v>
      </c>
      <c r="B118" s="118" t="s">
        <v>192</v>
      </c>
      <c r="C118" s="118"/>
      <c r="D118" s="125">
        <v>1.7325000000000002</v>
      </c>
      <c r="E118" s="119" t="s">
        <v>62</v>
      </c>
      <c r="F118" s="120">
        <v>4500</v>
      </c>
      <c r="G118" s="205">
        <f t="shared" si="4"/>
        <v>7796.2500000000009</v>
      </c>
      <c r="H118" s="110"/>
      <c r="I118" s="203"/>
      <c r="J118" s="110"/>
      <c r="K118" s="203"/>
      <c r="L118" s="203"/>
      <c r="M118" s="203"/>
      <c r="N118" s="203"/>
      <c r="O118" s="203"/>
      <c r="P118" s="110"/>
      <c r="Q118" s="110"/>
      <c r="R118" s="110"/>
      <c r="S118" s="110"/>
      <c r="T118" s="26"/>
      <c r="U118" s="26"/>
      <c r="V118" s="26"/>
      <c r="W118" s="26"/>
      <c r="X118" s="26"/>
      <c r="Y118" s="26"/>
      <c r="Z118" s="26"/>
      <c r="AA118" s="26"/>
    </row>
    <row r="119" spans="1:27" ht="202.5">
      <c r="A119" s="117">
        <v>8</v>
      </c>
      <c r="B119" s="118" t="s">
        <v>193</v>
      </c>
      <c r="C119" s="118"/>
      <c r="D119" s="125"/>
      <c r="E119" s="119"/>
      <c r="F119" s="120"/>
      <c r="G119" s="205">
        <f t="shared" si="4"/>
        <v>0</v>
      </c>
      <c r="H119" s="110"/>
      <c r="I119" s="203"/>
      <c r="J119" s="110"/>
      <c r="K119" s="203"/>
      <c r="L119" s="203"/>
      <c r="M119" s="203"/>
      <c r="N119" s="203"/>
      <c r="O119" s="203"/>
      <c r="P119" s="110"/>
      <c r="Q119" s="110"/>
      <c r="R119" s="110"/>
      <c r="S119" s="110"/>
      <c r="T119" s="26"/>
      <c r="U119" s="26"/>
      <c r="V119" s="26"/>
      <c r="W119" s="26"/>
      <c r="X119" s="26"/>
      <c r="Y119" s="26"/>
      <c r="Z119" s="26"/>
      <c r="AA119" s="26"/>
    </row>
    <row r="120" spans="1:27" ht="22" customHeight="1">
      <c r="A120" s="200" t="s">
        <v>6</v>
      </c>
      <c r="B120" s="173" t="s">
        <v>194</v>
      </c>
      <c r="C120" s="173" t="s">
        <v>195</v>
      </c>
      <c r="D120" s="174">
        <v>1</v>
      </c>
      <c r="E120" s="175" t="s">
        <v>74</v>
      </c>
      <c r="F120" s="176">
        <v>72765</v>
      </c>
      <c r="G120" s="251">
        <f t="shared" si="4"/>
        <v>72765</v>
      </c>
      <c r="H120" s="177"/>
      <c r="I120" s="206"/>
      <c r="J120" s="177"/>
      <c r="K120" s="206"/>
      <c r="L120" s="206"/>
      <c r="M120" s="206"/>
      <c r="N120" s="206">
        <f>'Civil JMR RA Bill 8'!N122</f>
        <v>0.7</v>
      </c>
      <c r="O120" s="207">
        <f>F120*N120</f>
        <v>50935.5</v>
      </c>
      <c r="P120" s="177"/>
      <c r="Q120" s="177"/>
      <c r="R120" s="177"/>
      <c r="S120" s="177"/>
      <c r="T120" s="26"/>
      <c r="U120" s="26"/>
      <c r="V120" s="26"/>
      <c r="W120" s="26"/>
      <c r="X120" s="26"/>
      <c r="Y120" s="26"/>
      <c r="Z120" s="26"/>
      <c r="AA120" s="26"/>
    </row>
    <row r="121" spans="1:27" ht="25.5" customHeight="1">
      <c r="A121" s="200" t="s">
        <v>8</v>
      </c>
      <c r="B121" s="173" t="s">
        <v>196</v>
      </c>
      <c r="C121" s="173" t="s">
        <v>197</v>
      </c>
      <c r="D121" s="174">
        <v>1</v>
      </c>
      <c r="E121" s="175" t="s">
        <v>74</v>
      </c>
      <c r="F121" s="176">
        <v>35000</v>
      </c>
      <c r="G121" s="251">
        <f t="shared" si="4"/>
        <v>35000</v>
      </c>
      <c r="H121" s="177"/>
      <c r="I121" s="206"/>
      <c r="J121" s="177"/>
      <c r="K121" s="206"/>
      <c r="L121" s="206"/>
      <c r="M121" s="206"/>
      <c r="N121" s="206">
        <f>'Civil JMR RA Bill 8'!N123</f>
        <v>0.7</v>
      </c>
      <c r="O121" s="207">
        <f>F121*N121</f>
        <v>24500</v>
      </c>
      <c r="P121" s="177"/>
      <c r="Q121" s="177"/>
      <c r="R121" s="177"/>
      <c r="S121" s="177"/>
      <c r="T121" s="26"/>
      <c r="U121" s="26"/>
      <c r="V121" s="26"/>
      <c r="W121" s="26"/>
      <c r="X121" s="26"/>
      <c r="Y121" s="26"/>
      <c r="Z121" s="26"/>
      <c r="AA121" s="26"/>
    </row>
    <row r="122" spans="1:27" ht="215">
      <c r="A122" s="117">
        <v>9</v>
      </c>
      <c r="B122" s="118" t="s">
        <v>198</v>
      </c>
      <c r="C122" s="118"/>
      <c r="D122" s="125"/>
      <c r="E122" s="119"/>
      <c r="F122" s="120"/>
      <c r="G122" s="205">
        <f t="shared" si="4"/>
        <v>0</v>
      </c>
      <c r="H122" s="110"/>
      <c r="I122" s="203"/>
      <c r="J122" s="110"/>
      <c r="K122" s="203"/>
      <c r="L122" s="203"/>
      <c r="M122" s="203"/>
      <c r="N122" s="203"/>
      <c r="O122" s="203"/>
      <c r="P122" s="110"/>
      <c r="Q122" s="110"/>
      <c r="R122" s="110"/>
      <c r="S122" s="110"/>
      <c r="T122" s="26"/>
      <c r="U122" s="26"/>
      <c r="V122" s="26"/>
      <c r="W122" s="26"/>
      <c r="X122" s="26"/>
      <c r="Y122" s="26"/>
      <c r="Z122" s="26"/>
      <c r="AA122" s="26"/>
    </row>
    <row r="123" spans="1:27" ht="25">
      <c r="A123" s="200" t="s">
        <v>6</v>
      </c>
      <c r="B123" s="173" t="s">
        <v>199</v>
      </c>
      <c r="C123" s="173" t="s">
        <v>200</v>
      </c>
      <c r="D123" s="174">
        <v>1</v>
      </c>
      <c r="E123" s="175" t="s">
        <v>74</v>
      </c>
      <c r="F123" s="176">
        <v>125000</v>
      </c>
      <c r="G123" s="251">
        <f t="shared" si="4"/>
        <v>125000</v>
      </c>
      <c r="H123" s="177"/>
      <c r="I123" s="206"/>
      <c r="J123" s="177"/>
      <c r="K123" s="206"/>
      <c r="L123" s="206"/>
      <c r="M123" s="206"/>
      <c r="N123" s="206">
        <f>'Civil JMR RA Bill 8'!N125</f>
        <v>0.7</v>
      </c>
      <c r="O123" s="210">
        <f>F123*N123</f>
        <v>87500</v>
      </c>
      <c r="P123" s="177"/>
      <c r="Q123" s="177"/>
      <c r="R123" s="177"/>
      <c r="S123" s="177"/>
      <c r="T123" s="26"/>
      <c r="U123" s="26"/>
      <c r="V123" s="26"/>
      <c r="W123" s="26"/>
      <c r="X123" s="26"/>
      <c r="Y123" s="26"/>
      <c r="Z123" s="26"/>
      <c r="AA123" s="26"/>
    </row>
    <row r="124" spans="1:27" ht="15.65" customHeight="1">
      <c r="A124" s="200" t="s">
        <v>8</v>
      </c>
      <c r="B124" s="173" t="s">
        <v>201</v>
      </c>
      <c r="C124" s="173" t="s">
        <v>202</v>
      </c>
      <c r="D124" s="174">
        <v>1</v>
      </c>
      <c r="E124" s="175" t="s">
        <v>74</v>
      </c>
      <c r="F124" s="176">
        <v>72765</v>
      </c>
      <c r="G124" s="251">
        <f t="shared" si="4"/>
        <v>72765</v>
      </c>
      <c r="H124" s="177"/>
      <c r="I124" s="206"/>
      <c r="J124" s="177"/>
      <c r="K124" s="206"/>
      <c r="L124" s="206"/>
      <c r="M124" s="206"/>
      <c r="N124" s="206">
        <f>'Civil JMR RA Bill 8'!N126</f>
        <v>0.7</v>
      </c>
      <c r="O124" s="210">
        <f t="shared" ref="O124:O125" si="5">F124*N124</f>
        <v>50935.5</v>
      </c>
      <c r="P124" s="177"/>
      <c r="Q124" s="177"/>
      <c r="R124" s="177"/>
      <c r="S124" s="177"/>
      <c r="T124" s="26"/>
      <c r="U124" s="26"/>
      <c r="V124" s="26"/>
      <c r="W124" s="26"/>
      <c r="X124" s="26"/>
      <c r="Y124" s="26"/>
      <c r="Z124" s="26"/>
      <c r="AA124" s="26"/>
    </row>
    <row r="125" spans="1:27" ht="23.15" customHeight="1">
      <c r="A125" s="200" t="s">
        <v>10</v>
      </c>
      <c r="B125" s="173" t="s">
        <v>203</v>
      </c>
      <c r="C125" s="173" t="s">
        <v>204</v>
      </c>
      <c r="D125" s="174">
        <v>1</v>
      </c>
      <c r="E125" s="175" t="s">
        <v>74</v>
      </c>
      <c r="F125" s="176">
        <v>41580</v>
      </c>
      <c r="G125" s="251">
        <f t="shared" si="4"/>
        <v>41580</v>
      </c>
      <c r="H125" s="177"/>
      <c r="I125" s="206"/>
      <c r="J125" s="177"/>
      <c r="K125" s="206"/>
      <c r="L125" s="206"/>
      <c r="M125" s="206"/>
      <c r="N125" s="206">
        <f>'Civil JMR RA Bill 8'!N127</f>
        <v>0.7</v>
      </c>
      <c r="O125" s="210">
        <f t="shared" si="5"/>
        <v>29105.999999999996</v>
      </c>
      <c r="P125" s="177"/>
      <c r="Q125" s="177"/>
      <c r="R125" s="177"/>
      <c r="S125" s="177"/>
      <c r="T125" s="26"/>
      <c r="U125" s="26"/>
      <c r="V125" s="26"/>
      <c r="W125" s="26"/>
      <c r="X125" s="26"/>
      <c r="Y125" s="26"/>
      <c r="Z125" s="26"/>
      <c r="AA125" s="26"/>
    </row>
    <row r="126" spans="1:27" ht="215">
      <c r="A126" s="117">
        <v>10</v>
      </c>
      <c r="B126" s="118" t="s">
        <v>205</v>
      </c>
      <c r="C126" s="118"/>
      <c r="D126" s="125"/>
      <c r="E126" s="119"/>
      <c r="F126" s="120"/>
      <c r="G126" s="205">
        <f t="shared" si="4"/>
        <v>0</v>
      </c>
      <c r="H126" s="110"/>
      <c r="I126" s="203"/>
      <c r="J126" s="110"/>
      <c r="K126" s="203"/>
      <c r="L126" s="203"/>
      <c r="M126" s="203"/>
      <c r="N126" s="203"/>
      <c r="O126" s="203"/>
      <c r="P126" s="110"/>
      <c r="Q126" s="110"/>
      <c r="R126" s="110"/>
      <c r="S126" s="110"/>
      <c r="T126" s="26"/>
      <c r="U126" s="26"/>
      <c r="V126" s="26"/>
      <c r="W126" s="26"/>
      <c r="X126" s="26"/>
      <c r="Y126" s="26"/>
      <c r="Z126" s="26"/>
      <c r="AA126" s="26"/>
    </row>
    <row r="127" spans="1:27" ht="38.15" customHeight="1">
      <c r="A127" s="200" t="s">
        <v>6</v>
      </c>
      <c r="B127" s="173" t="s">
        <v>206</v>
      </c>
      <c r="C127" s="173"/>
      <c r="D127" s="174">
        <v>1</v>
      </c>
      <c r="E127" s="175" t="s">
        <v>74</v>
      </c>
      <c r="F127" s="176">
        <v>121400</v>
      </c>
      <c r="G127" s="251">
        <f t="shared" si="4"/>
        <v>121400</v>
      </c>
      <c r="H127" s="177"/>
      <c r="I127" s="206"/>
      <c r="J127" s="177"/>
      <c r="K127" s="206"/>
      <c r="L127" s="206"/>
      <c r="M127" s="206"/>
      <c r="N127" s="206">
        <f>'Civil JMR RA Bill 8'!N129</f>
        <v>0.7</v>
      </c>
      <c r="O127" s="210">
        <f>F127*N127</f>
        <v>84980</v>
      </c>
      <c r="P127" s="177"/>
      <c r="Q127" s="177"/>
      <c r="R127" s="177"/>
      <c r="S127" s="177"/>
      <c r="T127" s="26"/>
      <c r="U127" s="26"/>
      <c r="V127" s="26"/>
      <c r="W127" s="26"/>
      <c r="X127" s="26"/>
      <c r="Y127" s="26"/>
      <c r="Z127" s="26"/>
      <c r="AA127" s="26"/>
    </row>
    <row r="128" spans="1:27" ht="139.5">
      <c r="A128" s="117">
        <v>11</v>
      </c>
      <c r="B128" s="118" t="s">
        <v>207</v>
      </c>
      <c r="C128" s="118"/>
      <c r="D128" s="125"/>
      <c r="E128" s="119"/>
      <c r="F128" s="120"/>
      <c r="G128" s="205">
        <f t="shared" si="4"/>
        <v>0</v>
      </c>
      <c r="H128" s="110"/>
      <c r="I128" s="203"/>
      <c r="J128" s="110"/>
      <c r="K128" s="203"/>
      <c r="L128" s="203"/>
      <c r="M128" s="203"/>
      <c r="N128" s="203"/>
      <c r="O128" s="203"/>
      <c r="P128" s="110"/>
      <c r="Q128" s="110"/>
      <c r="R128" s="110"/>
      <c r="S128" s="110"/>
      <c r="T128" s="26"/>
      <c r="U128" s="26"/>
      <c r="V128" s="26"/>
      <c r="W128" s="26"/>
      <c r="X128" s="26"/>
      <c r="Y128" s="26"/>
      <c r="Z128" s="26"/>
      <c r="AA128" s="26"/>
    </row>
    <row r="129" spans="1:27" ht="25">
      <c r="A129" s="200" t="s">
        <v>6</v>
      </c>
      <c r="B129" s="173" t="s">
        <v>208</v>
      </c>
      <c r="C129" s="173" t="s">
        <v>209</v>
      </c>
      <c r="D129" s="174">
        <v>1</v>
      </c>
      <c r="E129" s="175" t="s">
        <v>74</v>
      </c>
      <c r="F129" s="176">
        <v>92400</v>
      </c>
      <c r="G129" s="251">
        <f t="shared" si="4"/>
        <v>92400</v>
      </c>
      <c r="H129" s="177"/>
      <c r="I129" s="206"/>
      <c r="J129" s="177"/>
      <c r="K129" s="206"/>
      <c r="L129" s="206"/>
      <c r="M129" s="206"/>
      <c r="N129" s="206">
        <f>'Civil JMR RA Bill 8'!N131</f>
        <v>0.7</v>
      </c>
      <c r="O129" s="210">
        <f>F129*N129</f>
        <v>64679.999999999993</v>
      </c>
      <c r="P129" s="177"/>
      <c r="Q129" s="177"/>
      <c r="R129" s="177"/>
      <c r="S129" s="177"/>
      <c r="T129" s="26"/>
      <c r="U129" s="26"/>
      <c r="V129" s="26"/>
      <c r="W129" s="26"/>
      <c r="X129" s="26"/>
      <c r="Y129" s="26"/>
      <c r="Z129" s="26"/>
      <c r="AA129" s="26"/>
    </row>
    <row r="130" spans="1:27" ht="87.5">
      <c r="A130" s="117">
        <v>12</v>
      </c>
      <c r="B130" s="118" t="s">
        <v>210</v>
      </c>
      <c r="C130" s="118"/>
      <c r="D130" s="125"/>
      <c r="E130" s="119"/>
      <c r="F130" s="120"/>
      <c r="G130" s="205">
        <f t="shared" si="4"/>
        <v>0</v>
      </c>
      <c r="H130" s="110"/>
      <c r="I130" s="203"/>
      <c r="J130" s="110"/>
      <c r="K130" s="203"/>
      <c r="L130" s="203"/>
      <c r="M130" s="203"/>
      <c r="N130" s="203"/>
      <c r="O130" s="203"/>
      <c r="P130" s="110"/>
      <c r="Q130" s="110"/>
      <c r="R130" s="110"/>
      <c r="S130" s="110"/>
      <c r="T130" s="26"/>
      <c r="U130" s="26"/>
      <c r="V130" s="26"/>
      <c r="W130" s="26"/>
      <c r="X130" s="26"/>
      <c r="Y130" s="26"/>
      <c r="Z130" s="26"/>
      <c r="AA130" s="26"/>
    </row>
    <row r="131" spans="1:27" ht="31.5" customHeight="1">
      <c r="A131" s="200" t="s">
        <v>6</v>
      </c>
      <c r="B131" s="173" t="s">
        <v>211</v>
      </c>
      <c r="C131" s="173" t="s">
        <v>212</v>
      </c>
      <c r="D131" s="174">
        <v>1</v>
      </c>
      <c r="E131" s="175" t="s">
        <v>74</v>
      </c>
      <c r="F131" s="176">
        <v>46200</v>
      </c>
      <c r="G131" s="251">
        <f t="shared" si="4"/>
        <v>46200</v>
      </c>
      <c r="H131" s="177"/>
      <c r="I131" s="206"/>
      <c r="J131" s="177"/>
      <c r="K131" s="206"/>
      <c r="L131" s="206"/>
      <c r="M131" s="206"/>
      <c r="N131" s="206">
        <f>'Civil JMR RA Bill 8'!N133</f>
        <v>0.7</v>
      </c>
      <c r="O131" s="210">
        <f>F131*N131</f>
        <v>32339.999999999996</v>
      </c>
      <c r="P131" s="177"/>
      <c r="Q131" s="177"/>
      <c r="R131" s="177"/>
      <c r="S131" s="177"/>
      <c r="T131" s="26"/>
      <c r="U131" s="26"/>
      <c r="V131" s="26"/>
      <c r="W131" s="26"/>
      <c r="X131" s="26"/>
      <c r="Y131" s="26"/>
      <c r="Z131" s="26"/>
      <c r="AA131" s="26"/>
    </row>
    <row r="132" spans="1:27" ht="187.5">
      <c r="A132" s="200">
        <v>13</v>
      </c>
      <c r="B132" s="173" t="s">
        <v>213</v>
      </c>
      <c r="C132" s="173"/>
      <c r="D132" s="174">
        <v>2</v>
      </c>
      <c r="E132" s="175" t="s">
        <v>177</v>
      </c>
      <c r="F132" s="176">
        <v>45000</v>
      </c>
      <c r="G132" s="251">
        <f t="shared" si="4"/>
        <v>90000</v>
      </c>
      <c r="H132" s="177"/>
      <c r="I132" s="206"/>
      <c r="J132" s="177"/>
      <c r="K132" s="206"/>
      <c r="L132" s="206"/>
      <c r="M132" s="206"/>
      <c r="N132" s="206">
        <f>'Civil JMR RA Bill 8'!N134</f>
        <v>1.4</v>
      </c>
      <c r="O132" s="210">
        <f>F132*N132</f>
        <v>62999.999999999993</v>
      </c>
      <c r="P132" s="177"/>
      <c r="Q132" s="177"/>
      <c r="R132" s="177"/>
      <c r="S132" s="177"/>
      <c r="T132" s="26"/>
      <c r="U132" s="26"/>
      <c r="V132" s="26"/>
      <c r="W132" s="26"/>
      <c r="X132" s="26"/>
      <c r="Y132" s="26"/>
      <c r="Z132" s="26"/>
      <c r="AA132" s="26"/>
    </row>
    <row r="133" spans="1:27" ht="190">
      <c r="A133" s="117">
        <v>14</v>
      </c>
      <c r="B133" s="118" t="s">
        <v>214</v>
      </c>
      <c r="C133" s="118"/>
      <c r="D133" s="125"/>
      <c r="E133" s="119"/>
      <c r="F133" s="120"/>
      <c r="G133" s="205">
        <f t="shared" si="4"/>
        <v>0</v>
      </c>
      <c r="H133" s="110"/>
      <c r="I133" s="203"/>
      <c r="J133" s="110"/>
      <c r="K133" s="203"/>
      <c r="L133" s="203"/>
      <c r="M133" s="203"/>
      <c r="N133" s="203"/>
      <c r="O133" s="203"/>
      <c r="P133" s="110"/>
      <c r="Q133" s="110"/>
      <c r="R133" s="110"/>
      <c r="S133" s="110"/>
      <c r="T133" s="26"/>
      <c r="U133" s="26"/>
      <c r="V133" s="26"/>
      <c r="W133" s="26"/>
      <c r="X133" s="26"/>
      <c r="Y133" s="26"/>
      <c r="Z133" s="26"/>
      <c r="AA133" s="26"/>
    </row>
    <row r="134" spans="1:27" ht="25">
      <c r="A134" s="200" t="s">
        <v>6</v>
      </c>
      <c r="B134" s="173" t="s">
        <v>215</v>
      </c>
      <c r="C134" s="173" t="s">
        <v>216</v>
      </c>
      <c r="D134" s="174">
        <v>1</v>
      </c>
      <c r="E134" s="175" t="s">
        <v>74</v>
      </c>
      <c r="F134" s="176">
        <v>64449</v>
      </c>
      <c r="G134" s="251">
        <f t="shared" si="4"/>
        <v>64449</v>
      </c>
      <c r="H134" s="177"/>
      <c r="I134" s="206"/>
      <c r="J134" s="177"/>
      <c r="K134" s="206"/>
      <c r="L134" s="206"/>
      <c r="M134" s="206"/>
      <c r="N134" s="206">
        <f>'Civil JMR RA Bill 8'!N136</f>
        <v>0.7</v>
      </c>
      <c r="O134" s="207">
        <f>F134*N134</f>
        <v>45114.299999999996</v>
      </c>
      <c r="P134" s="177"/>
      <c r="Q134" s="177"/>
      <c r="R134" s="177"/>
      <c r="S134" s="177"/>
      <c r="T134" s="26"/>
      <c r="U134" s="26"/>
      <c r="V134" s="26"/>
      <c r="W134" s="26"/>
      <c r="X134" s="26"/>
      <c r="Y134" s="26"/>
      <c r="Z134" s="26"/>
      <c r="AA134" s="26"/>
    </row>
    <row r="135" spans="1:27" ht="112.5">
      <c r="A135" s="117">
        <v>21</v>
      </c>
      <c r="B135" s="118" t="s">
        <v>217</v>
      </c>
      <c r="C135" s="118"/>
      <c r="D135" s="125"/>
      <c r="E135" s="119"/>
      <c r="F135" s="120"/>
      <c r="G135" s="205">
        <f t="shared" si="4"/>
        <v>0</v>
      </c>
      <c r="H135" s="110"/>
      <c r="I135" s="203"/>
      <c r="J135" s="110"/>
      <c r="K135" s="203"/>
      <c r="L135" s="203"/>
      <c r="M135" s="203"/>
      <c r="N135" s="203"/>
      <c r="O135" s="203"/>
      <c r="P135" s="110"/>
      <c r="Q135" s="110"/>
      <c r="R135" s="110"/>
      <c r="S135" s="110"/>
      <c r="T135" s="26"/>
      <c r="U135" s="26"/>
      <c r="V135" s="26"/>
      <c r="W135" s="26"/>
      <c r="X135" s="26"/>
      <c r="Y135" s="26"/>
      <c r="Z135" s="26"/>
      <c r="AA135" s="26"/>
    </row>
    <row r="136" spans="1:27">
      <c r="A136" s="117" t="s">
        <v>72</v>
      </c>
      <c r="B136" s="118" t="s">
        <v>218</v>
      </c>
      <c r="C136" s="118"/>
      <c r="D136" s="125">
        <v>34.949475</v>
      </c>
      <c r="E136" s="119" t="s">
        <v>62</v>
      </c>
      <c r="F136" s="120">
        <v>12600</v>
      </c>
      <c r="G136" s="205">
        <f t="shared" si="4"/>
        <v>440363.38500000001</v>
      </c>
      <c r="H136" s="110"/>
      <c r="I136" s="203"/>
      <c r="J136" s="110"/>
      <c r="K136" s="203"/>
      <c r="L136" s="203"/>
      <c r="M136" s="203"/>
      <c r="N136" s="203"/>
      <c r="O136" s="203"/>
      <c r="P136" s="110"/>
      <c r="Q136" s="110"/>
      <c r="R136" s="110"/>
      <c r="S136" s="110"/>
      <c r="T136" s="26"/>
      <c r="U136" s="26"/>
      <c r="V136" s="26"/>
      <c r="W136" s="26"/>
      <c r="X136" s="26"/>
      <c r="Y136" s="26"/>
      <c r="Z136" s="26"/>
      <c r="AA136" s="26"/>
    </row>
    <row r="137" spans="1:27">
      <c r="A137" s="117" t="s">
        <v>75</v>
      </c>
      <c r="B137" s="118" t="s">
        <v>219</v>
      </c>
      <c r="C137" s="118"/>
      <c r="D137" s="125">
        <v>0</v>
      </c>
      <c r="E137" s="119" t="s">
        <v>62</v>
      </c>
      <c r="F137" s="120">
        <v>17600</v>
      </c>
      <c r="G137" s="205">
        <f t="shared" si="4"/>
        <v>0</v>
      </c>
      <c r="H137" s="110"/>
      <c r="I137" s="203"/>
      <c r="J137" s="110"/>
      <c r="K137" s="203"/>
      <c r="L137" s="203"/>
      <c r="M137" s="203"/>
      <c r="N137" s="203"/>
      <c r="O137" s="203"/>
      <c r="P137" s="110"/>
      <c r="Q137" s="110"/>
      <c r="R137" s="110"/>
      <c r="S137" s="110"/>
      <c r="T137" s="26"/>
      <c r="U137" s="26"/>
      <c r="V137" s="26"/>
      <c r="W137" s="26"/>
      <c r="X137" s="26"/>
      <c r="Y137" s="26"/>
      <c r="Z137" s="26"/>
      <c r="AA137" s="26"/>
    </row>
    <row r="138" spans="1:27" ht="112.5">
      <c r="A138" s="117">
        <v>22</v>
      </c>
      <c r="B138" s="118" t="s">
        <v>220</v>
      </c>
      <c r="C138" s="118"/>
      <c r="D138" s="125"/>
      <c r="E138" s="119"/>
      <c r="F138" s="120"/>
      <c r="G138" s="205">
        <f t="shared" si="4"/>
        <v>0</v>
      </c>
      <c r="H138" s="110"/>
      <c r="I138" s="203"/>
      <c r="J138" s="110"/>
      <c r="K138" s="203"/>
      <c r="L138" s="203"/>
      <c r="M138" s="203"/>
      <c r="N138" s="203"/>
      <c r="O138" s="203"/>
      <c r="P138" s="110"/>
      <c r="Q138" s="110"/>
      <c r="R138" s="110"/>
      <c r="S138" s="110"/>
      <c r="T138" s="26"/>
      <c r="U138" s="26"/>
      <c r="V138" s="26"/>
      <c r="W138" s="26"/>
      <c r="X138" s="26"/>
      <c r="Y138" s="26"/>
      <c r="Z138" s="26"/>
      <c r="AA138" s="26"/>
    </row>
    <row r="139" spans="1:27" ht="21.65" customHeight="1">
      <c r="A139" s="200" t="s">
        <v>72</v>
      </c>
      <c r="B139" s="173" t="s">
        <v>221</v>
      </c>
      <c r="C139" s="173"/>
      <c r="D139" s="174">
        <v>2</v>
      </c>
      <c r="E139" s="175" t="s">
        <v>222</v>
      </c>
      <c r="F139" s="176">
        <v>65000</v>
      </c>
      <c r="G139" s="251">
        <f t="shared" si="4"/>
        <v>130000</v>
      </c>
      <c r="H139" s="177"/>
      <c r="I139" s="206"/>
      <c r="J139" s="177"/>
      <c r="K139" s="206"/>
      <c r="L139" s="206"/>
      <c r="M139" s="206"/>
      <c r="N139" s="206">
        <f>'Civil JMR RA Bill 8'!N138</f>
        <v>1.4</v>
      </c>
      <c r="O139" s="210">
        <f>F139*N139</f>
        <v>91000</v>
      </c>
      <c r="P139" s="177"/>
      <c r="Q139" s="177"/>
      <c r="R139" s="177"/>
      <c r="S139" s="177"/>
      <c r="T139" s="26"/>
      <c r="U139" s="26"/>
      <c r="V139" s="26"/>
      <c r="W139" s="26"/>
      <c r="X139" s="26"/>
      <c r="Y139" s="26"/>
      <c r="Z139" s="26"/>
      <c r="AA139" s="26"/>
    </row>
    <row r="140" spans="1:27" ht="22" customHeight="1">
      <c r="A140" s="200" t="s">
        <v>75</v>
      </c>
      <c r="B140" s="173" t="s">
        <v>223</v>
      </c>
      <c r="C140" s="173"/>
      <c r="D140" s="174">
        <v>2</v>
      </c>
      <c r="E140" s="175" t="s">
        <v>222</v>
      </c>
      <c r="F140" s="176">
        <v>54000</v>
      </c>
      <c r="G140" s="251">
        <f t="shared" si="4"/>
        <v>108000</v>
      </c>
      <c r="H140" s="177"/>
      <c r="I140" s="206"/>
      <c r="J140" s="177"/>
      <c r="K140" s="206"/>
      <c r="L140" s="206"/>
      <c r="M140" s="206"/>
      <c r="N140" s="206"/>
      <c r="O140" s="206"/>
      <c r="P140" s="177"/>
      <c r="Q140" s="177"/>
      <c r="R140" s="177"/>
      <c r="S140" s="177"/>
      <c r="T140" s="26"/>
      <c r="U140" s="26"/>
      <c r="V140" s="26"/>
      <c r="W140" s="26"/>
      <c r="X140" s="26"/>
      <c r="Y140" s="26"/>
      <c r="Z140" s="26"/>
      <c r="AA140" s="26"/>
    </row>
    <row r="141" spans="1:27" ht="112.5">
      <c r="A141" s="117">
        <v>23</v>
      </c>
      <c r="B141" s="118" t="s">
        <v>224</v>
      </c>
      <c r="C141" s="118"/>
      <c r="D141" s="125">
        <v>66</v>
      </c>
      <c r="E141" s="119" t="s">
        <v>225</v>
      </c>
      <c r="F141" s="120">
        <v>2100</v>
      </c>
      <c r="G141" s="205">
        <f t="shared" si="4"/>
        <v>138600</v>
      </c>
      <c r="H141" s="110"/>
      <c r="I141" s="203"/>
      <c r="J141" s="110"/>
      <c r="K141" s="203"/>
      <c r="L141" s="203"/>
      <c r="M141" s="203"/>
      <c r="N141" s="203"/>
      <c r="O141" s="203"/>
      <c r="P141" s="110"/>
      <c r="Q141" s="110"/>
      <c r="R141" s="110"/>
      <c r="S141" s="110"/>
      <c r="T141" s="26"/>
      <c r="U141" s="26"/>
      <c r="V141" s="26"/>
      <c r="W141" s="26"/>
      <c r="X141" s="26"/>
      <c r="Y141" s="26"/>
      <c r="Z141" s="26"/>
      <c r="AA141" s="26"/>
    </row>
    <row r="142" spans="1:27" ht="75">
      <c r="A142" s="117">
        <v>24</v>
      </c>
      <c r="B142" s="118" t="s">
        <v>226</v>
      </c>
      <c r="C142" s="118"/>
      <c r="D142" s="125"/>
      <c r="E142" s="119"/>
      <c r="F142" s="120"/>
      <c r="G142" s="205">
        <f t="shared" si="4"/>
        <v>0</v>
      </c>
      <c r="H142" s="110"/>
      <c r="I142" s="203"/>
      <c r="J142" s="110"/>
      <c r="K142" s="203"/>
      <c r="L142" s="203"/>
      <c r="M142" s="203"/>
      <c r="N142" s="203"/>
      <c r="O142" s="203"/>
      <c r="P142" s="110"/>
      <c r="Q142" s="110"/>
      <c r="R142" s="110"/>
      <c r="S142" s="110"/>
      <c r="T142" s="26"/>
      <c r="U142" s="26"/>
      <c r="V142" s="26"/>
      <c r="W142" s="26"/>
      <c r="X142" s="26"/>
      <c r="Y142" s="26"/>
      <c r="Z142" s="26"/>
      <c r="AA142" s="26"/>
    </row>
    <row r="143" spans="1:27">
      <c r="A143" s="117" t="s">
        <v>227</v>
      </c>
      <c r="B143" s="118" t="s">
        <v>228</v>
      </c>
      <c r="C143" s="118"/>
      <c r="D143" s="125"/>
      <c r="E143" s="119"/>
      <c r="F143" s="120"/>
      <c r="G143" s="205">
        <f t="shared" si="4"/>
        <v>0</v>
      </c>
      <c r="H143" s="110"/>
      <c r="I143" s="203"/>
      <c r="J143" s="110"/>
      <c r="K143" s="203"/>
      <c r="L143" s="203"/>
      <c r="M143" s="203"/>
      <c r="N143" s="203"/>
      <c r="O143" s="203"/>
      <c r="P143" s="110"/>
      <c r="Q143" s="110"/>
      <c r="R143" s="110"/>
      <c r="S143" s="110"/>
      <c r="T143" s="26"/>
      <c r="U143" s="26"/>
      <c r="V143" s="26"/>
      <c r="W143" s="26"/>
      <c r="X143" s="26"/>
      <c r="Y143" s="26"/>
      <c r="Z143" s="26"/>
      <c r="AA143" s="26"/>
    </row>
    <row r="144" spans="1:27" ht="87.5">
      <c r="A144" s="200">
        <v>1</v>
      </c>
      <c r="B144" s="173" t="s">
        <v>229</v>
      </c>
      <c r="C144" s="173"/>
      <c r="D144" s="174">
        <v>211.67300000000003</v>
      </c>
      <c r="E144" s="175" t="s">
        <v>85</v>
      </c>
      <c r="F144" s="176">
        <v>4500</v>
      </c>
      <c r="G144" s="251">
        <f t="shared" si="4"/>
        <v>952528.50000000012</v>
      </c>
      <c r="H144" s="177"/>
      <c r="I144" s="206"/>
      <c r="J144" s="177"/>
      <c r="K144" s="206"/>
      <c r="L144" s="206"/>
      <c r="M144" s="206"/>
      <c r="N144" s="206">
        <f>'Civil JMR RA Bill 8'!N141</f>
        <v>145.6</v>
      </c>
      <c r="O144" s="210">
        <f>F144*N144</f>
        <v>655200</v>
      </c>
      <c r="P144" s="177"/>
      <c r="Q144" s="177"/>
      <c r="R144" s="177"/>
      <c r="S144" s="177"/>
      <c r="T144" s="26"/>
      <c r="U144" s="26"/>
      <c r="V144" s="26"/>
      <c r="W144" s="26"/>
      <c r="X144" s="26"/>
      <c r="Y144" s="26"/>
      <c r="Z144" s="26"/>
      <c r="AA144" s="26"/>
    </row>
    <row r="145" spans="1:27" ht="75">
      <c r="A145" s="117">
        <v>2</v>
      </c>
      <c r="B145" s="118" t="s">
        <v>230</v>
      </c>
      <c r="C145" s="118"/>
      <c r="D145" s="125"/>
      <c r="E145" s="119"/>
      <c r="F145" s="120"/>
      <c r="G145" s="205">
        <f t="shared" si="4"/>
        <v>0</v>
      </c>
      <c r="H145" s="110"/>
      <c r="I145" s="203"/>
      <c r="J145" s="110"/>
      <c r="K145" s="203"/>
      <c r="L145" s="203"/>
      <c r="M145" s="203"/>
      <c r="N145" s="203"/>
      <c r="O145" s="203"/>
      <c r="P145" s="110"/>
      <c r="Q145" s="110"/>
      <c r="R145" s="110"/>
      <c r="S145" s="110"/>
      <c r="T145" s="26"/>
      <c r="U145" s="26"/>
      <c r="V145" s="26"/>
      <c r="W145" s="26"/>
      <c r="X145" s="26"/>
      <c r="Y145" s="26"/>
      <c r="Z145" s="26"/>
      <c r="AA145" s="26"/>
    </row>
    <row r="146" spans="1:27" ht="62.5">
      <c r="A146" s="117" t="s">
        <v>231</v>
      </c>
      <c r="B146" s="118" t="s">
        <v>232</v>
      </c>
      <c r="C146" s="118"/>
      <c r="D146" s="125"/>
      <c r="E146" s="119"/>
      <c r="F146" s="120"/>
      <c r="G146" s="205">
        <f t="shared" si="4"/>
        <v>0</v>
      </c>
      <c r="H146" s="110"/>
      <c r="I146" s="203"/>
      <c r="J146" s="110"/>
      <c r="K146" s="203"/>
      <c r="L146" s="203"/>
      <c r="M146" s="203"/>
      <c r="N146" s="203"/>
      <c r="O146" s="203"/>
      <c r="P146" s="110"/>
      <c r="Q146" s="110"/>
      <c r="R146" s="110"/>
      <c r="S146" s="110"/>
      <c r="T146" s="26"/>
      <c r="U146" s="26"/>
      <c r="V146" s="26"/>
      <c r="W146" s="26"/>
      <c r="X146" s="26"/>
      <c r="Y146" s="26"/>
      <c r="Z146" s="26"/>
      <c r="AA146" s="26"/>
    </row>
    <row r="147" spans="1:27">
      <c r="A147" s="117" t="s">
        <v>72</v>
      </c>
      <c r="B147" s="118" t="s">
        <v>233</v>
      </c>
      <c r="C147" s="118"/>
      <c r="D147" s="125">
        <v>21</v>
      </c>
      <c r="E147" s="119" t="s">
        <v>74</v>
      </c>
      <c r="F147" s="120">
        <v>6500</v>
      </c>
      <c r="G147" s="205">
        <f t="shared" si="4"/>
        <v>136500</v>
      </c>
      <c r="H147" s="110"/>
      <c r="I147" s="203"/>
      <c r="J147" s="110"/>
      <c r="K147" s="203"/>
      <c r="L147" s="203"/>
      <c r="M147" s="203"/>
      <c r="N147" s="203"/>
      <c r="O147" s="203"/>
      <c r="P147" s="110"/>
      <c r="Q147" s="110"/>
      <c r="R147" s="110"/>
      <c r="S147" s="110"/>
      <c r="T147" s="26"/>
      <c r="U147" s="26"/>
      <c r="V147" s="26"/>
      <c r="W147" s="26"/>
      <c r="X147" s="26"/>
      <c r="Y147" s="26"/>
      <c r="Z147" s="26"/>
      <c r="AA147" s="26"/>
    </row>
    <row r="148" spans="1:27">
      <c r="A148" s="117" t="s">
        <v>75</v>
      </c>
      <c r="B148" s="118" t="s">
        <v>234</v>
      </c>
      <c r="C148" s="118"/>
      <c r="D148" s="125">
        <v>19</v>
      </c>
      <c r="E148" s="119" t="s">
        <v>74</v>
      </c>
      <c r="F148" s="120">
        <v>7500</v>
      </c>
      <c r="G148" s="205">
        <f t="shared" si="4"/>
        <v>142500</v>
      </c>
      <c r="H148" s="110"/>
      <c r="I148" s="203"/>
      <c r="J148" s="110"/>
      <c r="K148" s="203"/>
      <c r="L148" s="203"/>
      <c r="M148" s="203"/>
      <c r="N148" s="203"/>
      <c r="O148" s="203"/>
      <c r="P148" s="110"/>
      <c r="Q148" s="110"/>
      <c r="R148" s="110"/>
      <c r="S148" s="110"/>
      <c r="T148" s="26"/>
      <c r="U148" s="26"/>
      <c r="V148" s="26"/>
      <c r="W148" s="26"/>
      <c r="X148" s="26"/>
      <c r="Y148" s="26"/>
      <c r="Z148" s="26"/>
      <c r="AA148" s="26"/>
    </row>
    <row r="149" spans="1:27" ht="62.5">
      <c r="A149" s="117" t="s">
        <v>235</v>
      </c>
      <c r="B149" s="118" t="s">
        <v>236</v>
      </c>
      <c r="C149" s="118"/>
      <c r="D149" s="125"/>
      <c r="E149" s="119"/>
      <c r="F149" s="120"/>
      <c r="G149" s="205">
        <f t="shared" si="4"/>
        <v>0</v>
      </c>
      <c r="H149" s="110"/>
      <c r="I149" s="203"/>
      <c r="J149" s="110"/>
      <c r="K149" s="203"/>
      <c r="L149" s="203"/>
      <c r="M149" s="203"/>
      <c r="N149" s="203"/>
      <c r="O149" s="203"/>
      <c r="P149" s="110"/>
      <c r="Q149" s="110"/>
      <c r="R149" s="110"/>
      <c r="S149" s="110"/>
      <c r="T149" s="26"/>
      <c r="U149" s="26"/>
      <c r="V149" s="26"/>
      <c r="W149" s="26"/>
      <c r="X149" s="26"/>
      <c r="Y149" s="26"/>
      <c r="Z149" s="26"/>
      <c r="AA149" s="26"/>
    </row>
    <row r="150" spans="1:27">
      <c r="A150" s="117" t="s">
        <v>72</v>
      </c>
      <c r="B150" s="118" t="s">
        <v>237</v>
      </c>
      <c r="C150" s="118"/>
      <c r="D150" s="125">
        <v>11</v>
      </c>
      <c r="E150" s="119" t="s">
        <v>74</v>
      </c>
      <c r="F150" s="120">
        <v>3400</v>
      </c>
      <c r="G150" s="205">
        <f t="shared" si="4"/>
        <v>37400</v>
      </c>
      <c r="H150" s="110"/>
      <c r="I150" s="203"/>
      <c r="J150" s="110"/>
      <c r="K150" s="203"/>
      <c r="L150" s="203"/>
      <c r="M150" s="203"/>
      <c r="N150" s="203"/>
      <c r="O150" s="203"/>
      <c r="P150" s="110"/>
      <c r="Q150" s="110"/>
      <c r="R150" s="110"/>
      <c r="S150" s="110"/>
      <c r="T150" s="26"/>
      <c r="U150" s="26"/>
      <c r="V150" s="26"/>
      <c r="W150" s="26"/>
      <c r="X150" s="26"/>
      <c r="Y150" s="26"/>
      <c r="Z150" s="26"/>
      <c r="AA150" s="26"/>
    </row>
    <row r="151" spans="1:27" ht="75">
      <c r="A151" s="117" t="s">
        <v>238</v>
      </c>
      <c r="B151" s="118" t="s">
        <v>239</v>
      </c>
      <c r="C151" s="118"/>
      <c r="D151" s="125"/>
      <c r="E151" s="119"/>
      <c r="F151" s="120"/>
      <c r="G151" s="205">
        <f t="shared" si="4"/>
        <v>0</v>
      </c>
      <c r="H151" s="110"/>
      <c r="I151" s="203"/>
      <c r="J151" s="110"/>
      <c r="K151" s="203"/>
      <c r="L151" s="203"/>
      <c r="M151" s="203"/>
      <c r="N151" s="203"/>
      <c r="O151" s="203"/>
      <c r="P151" s="110"/>
      <c r="Q151" s="110"/>
      <c r="R151" s="110"/>
      <c r="S151" s="110"/>
      <c r="T151" s="26"/>
      <c r="U151" s="26"/>
      <c r="V151" s="26"/>
      <c r="W151" s="26"/>
      <c r="X151" s="26"/>
      <c r="Y151" s="26"/>
      <c r="Z151" s="26"/>
      <c r="AA151" s="26"/>
    </row>
    <row r="152" spans="1:27">
      <c r="A152" s="117" t="s">
        <v>72</v>
      </c>
      <c r="B152" s="118" t="s">
        <v>240</v>
      </c>
      <c r="C152" s="118"/>
      <c r="D152" s="125">
        <v>11</v>
      </c>
      <c r="E152" s="119" t="s">
        <v>74</v>
      </c>
      <c r="F152" s="120">
        <v>8600</v>
      </c>
      <c r="G152" s="205">
        <f t="shared" si="4"/>
        <v>94600</v>
      </c>
      <c r="H152" s="110"/>
      <c r="I152" s="203"/>
      <c r="J152" s="110"/>
      <c r="K152" s="203"/>
      <c r="L152" s="203"/>
      <c r="M152" s="203"/>
      <c r="N152" s="203"/>
      <c r="O152" s="203"/>
      <c r="P152" s="110"/>
      <c r="Q152" s="110"/>
      <c r="R152" s="110"/>
      <c r="S152" s="110"/>
      <c r="T152" s="26"/>
      <c r="U152" s="26"/>
      <c r="V152" s="26"/>
      <c r="W152" s="26"/>
      <c r="X152" s="26"/>
      <c r="Y152" s="26"/>
      <c r="Z152" s="26"/>
      <c r="AA152" s="26"/>
    </row>
    <row r="153" spans="1:27">
      <c r="A153" s="117" t="s">
        <v>75</v>
      </c>
      <c r="B153" s="118" t="s">
        <v>241</v>
      </c>
      <c r="C153" s="118"/>
      <c r="D153" s="125">
        <v>10</v>
      </c>
      <c r="E153" s="119" t="s">
        <v>74</v>
      </c>
      <c r="F153" s="120">
        <v>8000</v>
      </c>
      <c r="G153" s="205">
        <f t="shared" si="4"/>
        <v>80000</v>
      </c>
      <c r="H153" s="110"/>
      <c r="I153" s="203"/>
      <c r="J153" s="110"/>
      <c r="K153" s="203"/>
      <c r="L153" s="203"/>
      <c r="M153" s="203"/>
      <c r="N153" s="203"/>
      <c r="O153" s="203"/>
      <c r="P153" s="110"/>
      <c r="Q153" s="110"/>
      <c r="R153" s="110"/>
      <c r="S153" s="110"/>
      <c r="T153" s="26"/>
      <c r="U153" s="26"/>
      <c r="V153" s="26"/>
      <c r="W153" s="26"/>
      <c r="X153" s="26"/>
      <c r="Y153" s="26"/>
      <c r="Z153" s="26"/>
      <c r="AA153" s="26"/>
    </row>
    <row r="154" spans="1:27">
      <c r="A154" s="117" t="s">
        <v>242</v>
      </c>
      <c r="B154" s="118" t="s">
        <v>243</v>
      </c>
      <c r="C154" s="118"/>
      <c r="D154" s="125"/>
      <c r="E154" s="119"/>
      <c r="F154" s="120"/>
      <c r="G154" s="205">
        <f t="shared" si="4"/>
        <v>0</v>
      </c>
      <c r="H154" s="110"/>
      <c r="I154" s="203"/>
      <c r="J154" s="110"/>
      <c r="K154" s="203"/>
      <c r="L154" s="203"/>
      <c r="M154" s="203"/>
      <c r="N154" s="203"/>
      <c r="O154" s="203"/>
      <c r="P154" s="110"/>
      <c r="Q154" s="110"/>
      <c r="R154" s="110"/>
      <c r="S154" s="110"/>
      <c r="T154" s="26"/>
      <c r="U154" s="26"/>
      <c r="V154" s="26"/>
      <c r="W154" s="26"/>
      <c r="X154" s="26"/>
      <c r="Y154" s="26"/>
      <c r="Z154" s="26"/>
      <c r="AA154" s="26"/>
    </row>
    <row r="155" spans="1:27" ht="87.5">
      <c r="A155" s="117">
        <v>1</v>
      </c>
      <c r="B155" s="118" t="s">
        <v>229</v>
      </c>
      <c r="C155" s="118"/>
      <c r="D155" s="125">
        <v>386.37500000000006</v>
      </c>
      <c r="E155" s="119" t="s">
        <v>85</v>
      </c>
      <c r="F155" s="120">
        <v>950</v>
      </c>
      <c r="G155" s="205">
        <f t="shared" si="4"/>
        <v>367056.25000000006</v>
      </c>
      <c r="H155" s="110"/>
      <c r="I155" s="203"/>
      <c r="J155" s="110"/>
      <c r="K155" s="203"/>
      <c r="L155" s="203"/>
      <c r="M155" s="203"/>
      <c r="N155" s="203"/>
      <c r="O155" s="203"/>
      <c r="P155" s="110"/>
      <c r="Q155" s="110"/>
      <c r="R155" s="110"/>
      <c r="S155" s="110"/>
      <c r="T155" s="26"/>
      <c r="U155" s="26"/>
      <c r="V155" s="26"/>
      <c r="W155" s="26"/>
      <c r="X155" s="26"/>
      <c r="Y155" s="26"/>
      <c r="Z155" s="26"/>
      <c r="AA155" s="26"/>
    </row>
    <row r="156" spans="1:27" ht="62.5">
      <c r="A156" s="117">
        <v>2</v>
      </c>
      <c r="B156" s="118" t="s">
        <v>244</v>
      </c>
      <c r="C156" s="118"/>
      <c r="D156" s="125"/>
      <c r="E156" s="119"/>
      <c r="F156" s="120"/>
      <c r="G156" s="205">
        <f t="shared" si="4"/>
        <v>0</v>
      </c>
      <c r="H156" s="110"/>
      <c r="I156" s="203"/>
      <c r="J156" s="110"/>
      <c r="K156" s="203"/>
      <c r="L156" s="203"/>
      <c r="M156" s="203"/>
      <c r="N156" s="203"/>
      <c r="O156" s="203"/>
      <c r="P156" s="110"/>
      <c r="Q156" s="110"/>
      <c r="R156" s="110"/>
      <c r="S156" s="110"/>
      <c r="T156" s="26"/>
      <c r="U156" s="26"/>
      <c r="V156" s="26"/>
      <c r="W156" s="26"/>
      <c r="X156" s="26"/>
      <c r="Y156" s="26"/>
      <c r="Z156" s="26"/>
      <c r="AA156" s="26"/>
    </row>
    <row r="157" spans="1:27" ht="62.5">
      <c r="A157" s="117" t="s">
        <v>231</v>
      </c>
      <c r="B157" s="118" t="s">
        <v>232</v>
      </c>
      <c r="C157" s="118"/>
      <c r="D157" s="125"/>
      <c r="E157" s="119"/>
      <c r="F157" s="120"/>
      <c r="G157" s="205">
        <f t="shared" si="4"/>
        <v>0</v>
      </c>
      <c r="H157" s="110"/>
      <c r="I157" s="203"/>
      <c r="J157" s="110"/>
      <c r="K157" s="203"/>
      <c r="L157" s="203"/>
      <c r="M157" s="203"/>
      <c r="N157" s="203"/>
      <c r="O157" s="203"/>
      <c r="P157" s="110"/>
      <c r="Q157" s="110"/>
      <c r="R157" s="110"/>
      <c r="S157" s="110"/>
      <c r="T157" s="26"/>
      <c r="U157" s="26"/>
      <c r="V157" s="26"/>
      <c r="W157" s="26"/>
      <c r="X157" s="26"/>
      <c r="Y157" s="26"/>
      <c r="Z157" s="26"/>
      <c r="AA157" s="26"/>
    </row>
    <row r="158" spans="1:27">
      <c r="A158" s="117" t="s">
        <v>72</v>
      </c>
      <c r="B158" s="118" t="s">
        <v>245</v>
      </c>
      <c r="C158" s="118"/>
      <c r="D158" s="125">
        <v>40</v>
      </c>
      <c r="E158" s="119" t="s">
        <v>74</v>
      </c>
      <c r="F158" s="120">
        <v>1500</v>
      </c>
      <c r="G158" s="205">
        <f t="shared" si="4"/>
        <v>60000</v>
      </c>
      <c r="H158" s="110"/>
      <c r="I158" s="203"/>
      <c r="J158" s="110"/>
      <c r="K158" s="203"/>
      <c r="L158" s="203"/>
      <c r="M158" s="203"/>
      <c r="N158" s="203"/>
      <c r="O158" s="203"/>
      <c r="P158" s="110"/>
      <c r="Q158" s="110"/>
      <c r="R158" s="110"/>
      <c r="S158" s="110"/>
      <c r="T158" s="26"/>
      <c r="U158" s="26"/>
      <c r="V158" s="26"/>
      <c r="W158" s="26"/>
      <c r="X158" s="26"/>
      <c r="Y158" s="26"/>
      <c r="Z158" s="26"/>
      <c r="AA158" s="26"/>
    </row>
    <row r="159" spans="1:27">
      <c r="A159" s="117" t="s">
        <v>75</v>
      </c>
      <c r="B159" s="118" t="s">
        <v>234</v>
      </c>
      <c r="C159" s="118"/>
      <c r="D159" s="125">
        <v>36</v>
      </c>
      <c r="E159" s="119" t="s">
        <v>74</v>
      </c>
      <c r="F159" s="120">
        <v>1650</v>
      </c>
      <c r="G159" s="205">
        <f t="shared" si="4"/>
        <v>59400</v>
      </c>
      <c r="H159" s="110"/>
      <c r="I159" s="203"/>
      <c r="J159" s="110"/>
      <c r="K159" s="203"/>
      <c r="L159" s="203"/>
      <c r="M159" s="203"/>
      <c r="N159" s="203"/>
      <c r="O159" s="203"/>
      <c r="P159" s="110"/>
      <c r="Q159" s="110"/>
      <c r="R159" s="110"/>
      <c r="S159" s="110"/>
      <c r="T159" s="26"/>
      <c r="U159" s="26"/>
      <c r="V159" s="26"/>
      <c r="W159" s="26"/>
      <c r="X159" s="26"/>
      <c r="Y159" s="26"/>
      <c r="Z159" s="26"/>
      <c r="AA159" s="26"/>
    </row>
    <row r="160" spans="1:27" ht="62.5">
      <c r="A160" s="117" t="s">
        <v>235</v>
      </c>
      <c r="B160" s="118" t="s">
        <v>236</v>
      </c>
      <c r="C160" s="118"/>
      <c r="D160" s="125"/>
      <c r="E160" s="119"/>
      <c r="F160" s="120"/>
      <c r="G160" s="205">
        <f t="shared" si="4"/>
        <v>0</v>
      </c>
      <c r="H160" s="110"/>
      <c r="I160" s="203"/>
      <c r="J160" s="110"/>
      <c r="K160" s="203"/>
      <c r="L160" s="203"/>
      <c r="M160" s="203"/>
      <c r="N160" s="203"/>
      <c r="O160" s="203"/>
      <c r="P160" s="110"/>
      <c r="Q160" s="110"/>
      <c r="R160" s="110"/>
      <c r="S160" s="110"/>
      <c r="T160" s="26"/>
      <c r="U160" s="26"/>
      <c r="V160" s="26"/>
      <c r="W160" s="26"/>
      <c r="X160" s="26"/>
      <c r="Y160" s="26"/>
      <c r="Z160" s="26"/>
      <c r="AA160" s="26"/>
    </row>
    <row r="161" spans="1:27">
      <c r="A161" s="117" t="s">
        <v>72</v>
      </c>
      <c r="B161" s="118" t="s">
        <v>237</v>
      </c>
      <c r="C161" s="118"/>
      <c r="D161" s="125">
        <v>11</v>
      </c>
      <c r="E161" s="119" t="s">
        <v>74</v>
      </c>
      <c r="F161" s="120">
        <v>1600</v>
      </c>
      <c r="G161" s="205">
        <f t="shared" si="4"/>
        <v>17600</v>
      </c>
      <c r="H161" s="110"/>
      <c r="I161" s="203"/>
      <c r="J161" s="110"/>
      <c r="K161" s="203"/>
      <c r="L161" s="203"/>
      <c r="M161" s="203"/>
      <c r="N161" s="203"/>
      <c r="O161" s="203"/>
      <c r="P161" s="110"/>
      <c r="Q161" s="110"/>
      <c r="R161" s="110"/>
      <c r="S161" s="110"/>
      <c r="T161" s="26"/>
      <c r="U161" s="26"/>
      <c r="V161" s="26"/>
      <c r="W161" s="26"/>
      <c r="X161" s="26"/>
      <c r="Y161" s="26"/>
      <c r="Z161" s="26"/>
      <c r="AA161" s="26"/>
    </row>
    <row r="162" spans="1:27" ht="62.5">
      <c r="A162" s="117" t="s">
        <v>238</v>
      </c>
      <c r="B162" s="118" t="s">
        <v>246</v>
      </c>
      <c r="C162" s="118"/>
      <c r="D162" s="125"/>
      <c r="E162" s="119"/>
      <c r="F162" s="120"/>
      <c r="G162" s="205">
        <f t="shared" si="4"/>
        <v>0</v>
      </c>
      <c r="H162" s="110"/>
      <c r="I162" s="203"/>
      <c r="J162" s="110"/>
      <c r="K162" s="203"/>
      <c r="L162" s="203"/>
      <c r="M162" s="203"/>
      <c r="N162" s="203"/>
      <c r="O162" s="203"/>
      <c r="P162" s="110"/>
      <c r="Q162" s="110"/>
      <c r="R162" s="110"/>
      <c r="S162" s="110"/>
      <c r="T162" s="26"/>
      <c r="U162" s="26"/>
      <c r="V162" s="26"/>
      <c r="W162" s="26"/>
      <c r="X162" s="26"/>
      <c r="Y162" s="26"/>
      <c r="Z162" s="26"/>
      <c r="AA162" s="26"/>
    </row>
    <row r="163" spans="1:27">
      <c r="A163" s="117" t="s">
        <v>72</v>
      </c>
      <c r="B163" s="118" t="s">
        <v>247</v>
      </c>
      <c r="C163" s="118"/>
      <c r="D163" s="125">
        <v>16</v>
      </c>
      <c r="E163" s="119" t="s">
        <v>74</v>
      </c>
      <c r="F163" s="120">
        <v>1600</v>
      </c>
      <c r="G163" s="205">
        <f t="shared" si="4"/>
        <v>25600</v>
      </c>
      <c r="H163" s="110"/>
      <c r="I163" s="203"/>
      <c r="J163" s="110"/>
      <c r="K163" s="203"/>
      <c r="L163" s="203"/>
      <c r="M163" s="203"/>
      <c r="N163" s="203"/>
      <c r="O163" s="203"/>
      <c r="P163" s="110"/>
      <c r="Q163" s="110"/>
      <c r="R163" s="110"/>
      <c r="S163" s="110"/>
      <c r="T163" s="26"/>
      <c r="U163" s="26"/>
      <c r="V163" s="26"/>
      <c r="W163" s="26"/>
      <c r="X163" s="26"/>
      <c r="Y163" s="26"/>
      <c r="Z163" s="26"/>
      <c r="AA163" s="26"/>
    </row>
    <row r="164" spans="1:27" ht="25">
      <c r="A164" s="117" t="s">
        <v>75</v>
      </c>
      <c r="B164" s="118" t="s">
        <v>248</v>
      </c>
      <c r="C164" s="118"/>
      <c r="D164" s="125">
        <v>15</v>
      </c>
      <c r="E164" s="119" t="s">
        <v>74</v>
      </c>
      <c r="F164" s="120">
        <v>1600</v>
      </c>
      <c r="G164" s="205">
        <f t="shared" si="4"/>
        <v>24000</v>
      </c>
      <c r="H164" s="110"/>
      <c r="I164" s="203"/>
      <c r="J164" s="110"/>
      <c r="K164" s="203"/>
      <c r="L164" s="203"/>
      <c r="M164" s="203"/>
      <c r="N164" s="203"/>
      <c r="O164" s="203"/>
      <c r="P164" s="110"/>
      <c r="Q164" s="110"/>
      <c r="R164" s="110"/>
      <c r="S164" s="110"/>
      <c r="T164" s="26"/>
      <c r="U164" s="26"/>
      <c r="V164" s="26"/>
      <c r="W164" s="26"/>
      <c r="X164" s="26"/>
      <c r="Y164" s="26"/>
      <c r="Z164" s="26"/>
      <c r="AA164" s="26"/>
    </row>
    <row r="165" spans="1:27">
      <c r="A165" s="117" t="s">
        <v>249</v>
      </c>
      <c r="B165" s="118" t="s">
        <v>250</v>
      </c>
      <c r="C165" s="118"/>
      <c r="D165" s="125"/>
      <c r="E165" s="119"/>
      <c r="F165" s="120"/>
      <c r="G165" s="205">
        <f t="shared" si="4"/>
        <v>0</v>
      </c>
      <c r="H165" s="110"/>
      <c r="I165" s="203"/>
      <c r="J165" s="110"/>
      <c r="K165" s="203"/>
      <c r="L165" s="203"/>
      <c r="M165" s="203"/>
      <c r="N165" s="203"/>
      <c r="O165" s="203"/>
      <c r="P165" s="110"/>
      <c r="Q165" s="110"/>
      <c r="R165" s="110"/>
      <c r="S165" s="110"/>
      <c r="T165" s="26"/>
      <c r="U165" s="26"/>
      <c r="V165" s="26"/>
      <c r="W165" s="26"/>
      <c r="X165" s="26"/>
      <c r="Y165" s="26"/>
      <c r="Z165" s="26"/>
      <c r="AA165" s="26"/>
    </row>
    <row r="166" spans="1:27" ht="87.5">
      <c r="A166" s="117">
        <v>1</v>
      </c>
      <c r="B166" s="118" t="s">
        <v>229</v>
      </c>
      <c r="C166" s="118"/>
      <c r="D166" s="125">
        <v>139.09059999999999</v>
      </c>
      <c r="E166" s="119" t="s">
        <v>85</v>
      </c>
      <c r="F166" s="120">
        <v>950</v>
      </c>
      <c r="G166" s="205">
        <f t="shared" si="4"/>
        <v>132136.07</v>
      </c>
      <c r="H166" s="110"/>
      <c r="I166" s="203"/>
      <c r="J166" s="110"/>
      <c r="K166" s="203"/>
      <c r="L166" s="203"/>
      <c r="M166" s="203"/>
      <c r="N166" s="203"/>
      <c r="O166" s="203"/>
      <c r="P166" s="110"/>
      <c r="Q166" s="110"/>
      <c r="R166" s="110"/>
      <c r="S166" s="110"/>
      <c r="T166" s="26"/>
      <c r="U166" s="26"/>
      <c r="V166" s="26"/>
      <c r="W166" s="26"/>
      <c r="X166" s="26"/>
      <c r="Y166" s="26"/>
      <c r="Z166" s="26"/>
      <c r="AA166" s="26"/>
    </row>
    <row r="167" spans="1:27" ht="62.5">
      <c r="A167" s="117">
        <v>2</v>
      </c>
      <c r="B167" s="118" t="s">
        <v>244</v>
      </c>
      <c r="C167" s="118"/>
      <c r="D167" s="125"/>
      <c r="E167" s="119"/>
      <c r="F167" s="120"/>
      <c r="G167" s="205">
        <f t="shared" si="4"/>
        <v>0</v>
      </c>
      <c r="H167" s="110"/>
      <c r="I167" s="203"/>
      <c r="J167" s="110"/>
      <c r="K167" s="203"/>
      <c r="L167" s="203"/>
      <c r="M167" s="203"/>
      <c r="N167" s="203"/>
      <c r="O167" s="203"/>
      <c r="P167" s="110"/>
      <c r="Q167" s="110"/>
      <c r="R167" s="110"/>
      <c r="S167" s="110"/>
      <c r="T167" s="26"/>
      <c r="U167" s="26"/>
      <c r="V167" s="26"/>
      <c r="W167" s="26"/>
      <c r="X167" s="26"/>
      <c r="Y167" s="26"/>
      <c r="Z167" s="26"/>
      <c r="AA167" s="26"/>
    </row>
    <row r="168" spans="1:27" ht="62.5">
      <c r="A168" s="117" t="s">
        <v>231</v>
      </c>
      <c r="B168" s="118" t="s">
        <v>232</v>
      </c>
      <c r="C168" s="118"/>
      <c r="D168" s="125"/>
      <c r="E168" s="119"/>
      <c r="F168" s="120"/>
      <c r="G168" s="205">
        <f t="shared" si="4"/>
        <v>0</v>
      </c>
      <c r="H168" s="110"/>
      <c r="I168" s="203"/>
      <c r="J168" s="110"/>
      <c r="K168" s="203"/>
      <c r="L168" s="203"/>
      <c r="M168" s="203"/>
      <c r="N168" s="203"/>
      <c r="O168" s="203"/>
      <c r="P168" s="110"/>
      <c r="Q168" s="110"/>
      <c r="R168" s="110"/>
      <c r="S168" s="110"/>
      <c r="T168" s="26"/>
      <c r="U168" s="26"/>
      <c r="V168" s="26"/>
      <c r="W168" s="26"/>
      <c r="X168" s="26"/>
      <c r="Y168" s="26"/>
      <c r="Z168" s="26"/>
      <c r="AA168" s="26"/>
    </row>
    <row r="169" spans="1:27">
      <c r="A169" s="117" t="s">
        <v>72</v>
      </c>
      <c r="B169" s="118" t="s">
        <v>251</v>
      </c>
      <c r="C169" s="118"/>
      <c r="D169" s="125">
        <v>46</v>
      </c>
      <c r="E169" s="119" t="s">
        <v>74</v>
      </c>
      <c r="F169" s="120">
        <v>1500</v>
      </c>
      <c r="G169" s="205">
        <f t="shared" si="4"/>
        <v>69000</v>
      </c>
      <c r="H169" s="110"/>
      <c r="I169" s="203"/>
      <c r="J169" s="110"/>
      <c r="K169" s="203"/>
      <c r="L169" s="203"/>
      <c r="M169" s="203"/>
      <c r="N169" s="203"/>
      <c r="O169" s="203"/>
      <c r="P169" s="110"/>
      <c r="Q169" s="110"/>
      <c r="R169" s="110"/>
      <c r="S169" s="110"/>
      <c r="T169" s="26"/>
      <c r="U169" s="26"/>
      <c r="V169" s="26"/>
      <c r="W169" s="26"/>
      <c r="X169" s="26"/>
      <c r="Y169" s="26"/>
      <c r="Z169" s="26"/>
      <c r="AA169" s="26"/>
    </row>
    <row r="170" spans="1:27">
      <c r="A170" s="117" t="s">
        <v>75</v>
      </c>
      <c r="B170" s="118" t="s">
        <v>252</v>
      </c>
      <c r="C170" s="118"/>
      <c r="D170" s="125">
        <v>46</v>
      </c>
      <c r="E170" s="119" t="s">
        <v>74</v>
      </c>
      <c r="F170" s="120">
        <v>1500</v>
      </c>
      <c r="G170" s="205">
        <f t="shared" si="4"/>
        <v>69000</v>
      </c>
      <c r="H170" s="110"/>
      <c r="I170" s="203"/>
      <c r="J170" s="110"/>
      <c r="K170" s="203"/>
      <c r="L170" s="203"/>
      <c r="M170" s="203"/>
      <c r="N170" s="203"/>
      <c r="O170" s="203"/>
      <c r="P170" s="110"/>
      <c r="Q170" s="110"/>
      <c r="R170" s="110"/>
      <c r="S170" s="110"/>
      <c r="T170" s="26"/>
      <c r="U170" s="26"/>
      <c r="V170" s="26"/>
      <c r="W170" s="26"/>
      <c r="X170" s="26"/>
      <c r="Y170" s="26"/>
      <c r="Z170" s="26"/>
      <c r="AA170" s="26"/>
    </row>
    <row r="171" spans="1:27">
      <c r="A171" s="117" t="s">
        <v>253</v>
      </c>
      <c r="B171" s="118" t="s">
        <v>254</v>
      </c>
      <c r="C171" s="118"/>
      <c r="D171" s="125"/>
      <c r="E171" s="119"/>
      <c r="F171" s="120"/>
      <c r="G171" s="205">
        <f t="shared" si="4"/>
        <v>0</v>
      </c>
      <c r="H171" s="110"/>
      <c r="I171" s="203"/>
      <c r="J171" s="110"/>
      <c r="K171" s="203"/>
      <c r="L171" s="203"/>
      <c r="M171" s="203"/>
      <c r="N171" s="203"/>
      <c r="O171" s="203"/>
      <c r="P171" s="110"/>
      <c r="Q171" s="110"/>
      <c r="R171" s="110"/>
      <c r="S171" s="110"/>
      <c r="T171" s="26"/>
      <c r="U171" s="26"/>
      <c r="V171" s="26"/>
      <c r="W171" s="26"/>
      <c r="X171" s="26"/>
      <c r="Y171" s="26"/>
      <c r="Z171" s="26"/>
      <c r="AA171" s="26"/>
    </row>
    <row r="172" spans="1:27" ht="100">
      <c r="A172" s="117">
        <v>1</v>
      </c>
      <c r="B172" s="118" t="s">
        <v>255</v>
      </c>
      <c r="C172" s="118"/>
      <c r="D172" s="125">
        <v>450.64800000000002</v>
      </c>
      <c r="E172" s="119" t="s">
        <v>85</v>
      </c>
      <c r="F172" s="120">
        <v>950</v>
      </c>
      <c r="G172" s="205">
        <f t="shared" si="4"/>
        <v>428115.60000000003</v>
      </c>
      <c r="H172" s="110"/>
      <c r="I172" s="203"/>
      <c r="J172" s="110"/>
      <c r="K172" s="203"/>
      <c r="L172" s="203"/>
      <c r="M172" s="203"/>
      <c r="N172" s="203"/>
      <c r="O172" s="203"/>
      <c r="P172" s="110"/>
      <c r="Q172" s="110"/>
      <c r="R172" s="110"/>
      <c r="S172" s="110"/>
      <c r="T172" s="26"/>
      <c r="U172" s="26"/>
      <c r="V172" s="26"/>
      <c r="W172" s="26"/>
      <c r="X172" s="26"/>
      <c r="Y172" s="26"/>
      <c r="Z172" s="26"/>
      <c r="AA172" s="26"/>
    </row>
    <row r="173" spans="1:27" ht="62.5">
      <c r="A173" s="117">
        <v>2</v>
      </c>
      <c r="B173" s="118" t="s">
        <v>244</v>
      </c>
      <c r="C173" s="118"/>
      <c r="D173" s="125"/>
      <c r="E173" s="119"/>
      <c r="F173" s="120"/>
      <c r="G173" s="205">
        <f t="shared" si="4"/>
        <v>0</v>
      </c>
      <c r="H173" s="110"/>
      <c r="I173" s="203"/>
      <c r="J173" s="110"/>
      <c r="K173" s="203"/>
      <c r="L173" s="203"/>
      <c r="M173" s="203"/>
      <c r="N173" s="203"/>
      <c r="O173" s="203"/>
      <c r="P173" s="110"/>
      <c r="Q173" s="110"/>
      <c r="R173" s="110"/>
      <c r="S173" s="110"/>
      <c r="T173" s="26"/>
      <c r="U173" s="26"/>
      <c r="V173" s="26"/>
      <c r="W173" s="26"/>
      <c r="X173" s="26"/>
      <c r="Y173" s="26"/>
      <c r="Z173" s="26"/>
      <c r="AA173" s="26"/>
    </row>
    <row r="174" spans="1:27" ht="62.5">
      <c r="A174" s="117" t="s">
        <v>231</v>
      </c>
      <c r="B174" s="118" t="s">
        <v>256</v>
      </c>
      <c r="C174" s="118"/>
      <c r="D174" s="125"/>
      <c r="E174" s="119"/>
      <c r="F174" s="120"/>
      <c r="G174" s="205">
        <f t="shared" si="4"/>
        <v>0</v>
      </c>
      <c r="H174" s="110"/>
      <c r="I174" s="203"/>
      <c r="J174" s="110"/>
      <c r="K174" s="203"/>
      <c r="L174" s="203"/>
      <c r="M174" s="203"/>
      <c r="N174" s="203"/>
      <c r="O174" s="203"/>
      <c r="P174" s="110"/>
      <c r="Q174" s="110"/>
      <c r="R174" s="110"/>
      <c r="S174" s="110"/>
      <c r="T174" s="26"/>
      <c r="U174" s="26"/>
      <c r="V174" s="26"/>
      <c r="W174" s="26"/>
      <c r="X174" s="26"/>
      <c r="Y174" s="26"/>
      <c r="Z174" s="26"/>
      <c r="AA174" s="26"/>
    </row>
    <row r="175" spans="1:27" ht="25">
      <c r="A175" s="117" t="s">
        <v>72</v>
      </c>
      <c r="B175" s="118" t="s">
        <v>257</v>
      </c>
      <c r="C175" s="118"/>
      <c r="D175" s="125">
        <v>32</v>
      </c>
      <c r="E175" s="119" t="s">
        <v>74</v>
      </c>
      <c r="F175" s="120">
        <v>12000</v>
      </c>
      <c r="G175" s="205">
        <f t="shared" ref="G175:G183" si="6">(F175)*$D175</f>
        <v>384000</v>
      </c>
      <c r="H175" s="110"/>
      <c r="I175" s="203"/>
      <c r="J175" s="110"/>
      <c r="K175" s="203"/>
      <c r="L175" s="203"/>
      <c r="M175" s="203"/>
      <c r="N175" s="203"/>
      <c r="O175" s="203"/>
      <c r="P175" s="110"/>
      <c r="Q175" s="110"/>
      <c r="R175" s="110"/>
      <c r="S175" s="110"/>
      <c r="T175" s="26"/>
      <c r="U175" s="26"/>
      <c r="V175" s="26"/>
      <c r="W175" s="26"/>
      <c r="X175" s="26"/>
      <c r="Y175" s="26"/>
      <c r="Z175" s="26"/>
      <c r="AA175" s="26"/>
    </row>
    <row r="176" spans="1:27" ht="25">
      <c r="A176" s="117" t="s">
        <v>75</v>
      </c>
      <c r="B176" s="118" t="s">
        <v>258</v>
      </c>
      <c r="C176" s="118"/>
      <c r="D176" s="125">
        <v>32</v>
      </c>
      <c r="E176" s="119" t="s">
        <v>74</v>
      </c>
      <c r="F176" s="120">
        <v>12000</v>
      </c>
      <c r="G176" s="205">
        <f t="shared" si="6"/>
        <v>384000</v>
      </c>
      <c r="H176" s="110"/>
      <c r="I176" s="203"/>
      <c r="J176" s="110"/>
      <c r="K176" s="203"/>
      <c r="L176" s="203"/>
      <c r="M176" s="203"/>
      <c r="N176" s="203"/>
      <c r="O176" s="203"/>
      <c r="P176" s="110"/>
      <c r="Q176" s="110"/>
      <c r="R176" s="110"/>
      <c r="S176" s="110"/>
      <c r="T176" s="26"/>
      <c r="U176" s="26"/>
      <c r="V176" s="26"/>
      <c r="W176" s="26"/>
      <c r="X176" s="26"/>
      <c r="Y176" s="26"/>
      <c r="Z176" s="26"/>
      <c r="AA176" s="26"/>
    </row>
    <row r="177" spans="1:27" ht="25">
      <c r="A177" s="117" t="s">
        <v>77</v>
      </c>
      <c r="B177" s="118" t="s">
        <v>259</v>
      </c>
      <c r="C177" s="118"/>
      <c r="D177" s="125">
        <v>35</v>
      </c>
      <c r="E177" s="119" t="s">
        <v>74</v>
      </c>
      <c r="F177" s="120">
        <v>12000</v>
      </c>
      <c r="G177" s="205">
        <f t="shared" si="6"/>
        <v>420000</v>
      </c>
      <c r="H177" s="110"/>
      <c r="I177" s="203"/>
      <c r="J177" s="110"/>
      <c r="K177" s="203"/>
      <c r="L177" s="203"/>
      <c r="M177" s="203"/>
      <c r="N177" s="203"/>
      <c r="O177" s="203"/>
      <c r="P177" s="110"/>
      <c r="Q177" s="110"/>
      <c r="R177" s="110"/>
      <c r="S177" s="110"/>
      <c r="T177" s="26"/>
      <c r="U177" s="26"/>
      <c r="V177" s="26"/>
      <c r="W177" s="26"/>
      <c r="X177" s="26"/>
      <c r="Y177" s="26"/>
      <c r="Z177" s="26"/>
      <c r="AA177" s="26"/>
    </row>
    <row r="178" spans="1:27" ht="62.5">
      <c r="A178" s="117" t="s">
        <v>238</v>
      </c>
      <c r="B178" s="118" t="s">
        <v>246</v>
      </c>
      <c r="C178" s="118"/>
      <c r="D178" s="125"/>
      <c r="E178" s="119"/>
      <c r="F178" s="120"/>
      <c r="G178" s="205">
        <f t="shared" si="6"/>
        <v>0</v>
      </c>
      <c r="H178" s="110"/>
      <c r="I178" s="203"/>
      <c r="J178" s="110"/>
      <c r="K178" s="203"/>
      <c r="L178" s="203"/>
      <c r="M178" s="203"/>
      <c r="N178" s="203"/>
      <c r="O178" s="203"/>
      <c r="P178" s="110"/>
      <c r="Q178" s="110"/>
      <c r="R178" s="110"/>
      <c r="S178" s="110"/>
      <c r="T178" s="26"/>
      <c r="U178" s="26"/>
      <c r="V178" s="26"/>
      <c r="W178" s="26"/>
      <c r="X178" s="26"/>
      <c r="Y178" s="26"/>
      <c r="Z178" s="26"/>
      <c r="AA178" s="26"/>
    </row>
    <row r="179" spans="1:27" ht="25">
      <c r="A179" s="117" t="s">
        <v>72</v>
      </c>
      <c r="B179" s="118" t="s">
        <v>260</v>
      </c>
      <c r="C179" s="118"/>
      <c r="D179" s="125">
        <v>17</v>
      </c>
      <c r="E179" s="119" t="s">
        <v>74</v>
      </c>
      <c r="F179" s="120">
        <v>13000</v>
      </c>
      <c r="G179" s="205">
        <f t="shared" si="6"/>
        <v>221000</v>
      </c>
      <c r="H179" s="110"/>
      <c r="I179" s="203"/>
      <c r="J179" s="110"/>
      <c r="K179" s="203"/>
      <c r="L179" s="203"/>
      <c r="M179" s="203"/>
      <c r="N179" s="203"/>
      <c r="O179" s="203"/>
      <c r="P179" s="110"/>
      <c r="Q179" s="110"/>
      <c r="R179" s="110"/>
      <c r="S179" s="110"/>
      <c r="T179" s="26"/>
      <c r="U179" s="26"/>
      <c r="V179" s="26"/>
      <c r="W179" s="26"/>
      <c r="X179" s="26"/>
      <c r="Y179" s="26"/>
      <c r="Z179" s="26"/>
      <c r="AA179" s="26"/>
    </row>
    <row r="180" spans="1:27" ht="25">
      <c r="A180" s="117" t="s">
        <v>75</v>
      </c>
      <c r="B180" s="118" t="s">
        <v>261</v>
      </c>
      <c r="C180" s="118"/>
      <c r="D180" s="125">
        <v>17</v>
      </c>
      <c r="E180" s="119" t="s">
        <v>74</v>
      </c>
      <c r="F180" s="120">
        <v>13000</v>
      </c>
      <c r="G180" s="205">
        <f t="shared" si="6"/>
        <v>221000</v>
      </c>
      <c r="H180" s="110"/>
      <c r="I180" s="203"/>
      <c r="J180" s="110"/>
      <c r="K180" s="203"/>
      <c r="L180" s="203"/>
      <c r="M180" s="203"/>
      <c r="N180" s="203"/>
      <c r="O180" s="203"/>
      <c r="P180" s="110"/>
      <c r="Q180" s="110"/>
      <c r="R180" s="110"/>
      <c r="S180" s="110"/>
      <c r="T180" s="26"/>
      <c r="U180" s="26"/>
      <c r="V180" s="26"/>
      <c r="W180" s="26"/>
      <c r="X180" s="26"/>
      <c r="Y180" s="26"/>
      <c r="Z180" s="26"/>
      <c r="AA180" s="26"/>
    </row>
    <row r="181" spans="1:27" ht="112.5">
      <c r="A181" s="117">
        <v>26</v>
      </c>
      <c r="B181" s="118" t="s">
        <v>262</v>
      </c>
      <c r="C181" s="118"/>
      <c r="D181" s="125">
        <v>3</v>
      </c>
      <c r="E181" s="119" t="s">
        <v>74</v>
      </c>
      <c r="F181" s="120">
        <v>25000</v>
      </c>
      <c r="G181" s="205">
        <f t="shared" si="6"/>
        <v>75000</v>
      </c>
      <c r="H181" s="110"/>
      <c r="I181" s="203"/>
      <c r="J181" s="110"/>
      <c r="K181" s="203"/>
      <c r="L181" s="203"/>
      <c r="M181" s="203"/>
      <c r="N181" s="203"/>
      <c r="O181" s="203"/>
      <c r="P181" s="110"/>
      <c r="Q181" s="110"/>
      <c r="R181" s="110"/>
      <c r="S181" s="110"/>
      <c r="T181" s="26"/>
      <c r="U181" s="26"/>
      <c r="V181" s="26"/>
      <c r="W181" s="26"/>
      <c r="X181" s="26"/>
      <c r="Y181" s="26"/>
      <c r="Z181" s="26"/>
      <c r="AA181" s="26"/>
    </row>
    <row r="182" spans="1:27" ht="100">
      <c r="A182" s="117">
        <v>28</v>
      </c>
      <c r="B182" s="118" t="s">
        <v>263</v>
      </c>
      <c r="C182" s="118"/>
      <c r="D182" s="125">
        <v>29</v>
      </c>
      <c r="E182" s="119" t="s">
        <v>74</v>
      </c>
      <c r="F182" s="120">
        <v>1700</v>
      </c>
      <c r="G182" s="205">
        <f t="shared" si="6"/>
        <v>49300</v>
      </c>
      <c r="H182" s="110"/>
      <c r="I182" s="203"/>
      <c r="J182" s="110"/>
      <c r="K182" s="203"/>
      <c r="L182" s="203"/>
      <c r="M182" s="203"/>
      <c r="N182" s="203"/>
      <c r="O182" s="203"/>
      <c r="P182" s="110"/>
      <c r="Q182" s="110"/>
      <c r="R182" s="110"/>
      <c r="S182" s="110"/>
      <c r="T182" s="26"/>
      <c r="U182" s="26"/>
      <c r="V182" s="26"/>
      <c r="W182" s="26"/>
      <c r="X182" s="26"/>
      <c r="Y182" s="26"/>
      <c r="Z182" s="26"/>
      <c r="AA182" s="26"/>
    </row>
    <row r="183" spans="1:27" ht="87.5">
      <c r="A183" s="117">
        <v>29</v>
      </c>
      <c r="B183" s="118" t="s">
        <v>264</v>
      </c>
      <c r="C183" s="118" t="s">
        <v>265</v>
      </c>
      <c r="D183" s="125">
        <v>37.437399999999997</v>
      </c>
      <c r="E183" s="119" t="s">
        <v>80</v>
      </c>
      <c r="F183" s="120">
        <v>8600</v>
      </c>
      <c r="G183" s="205">
        <f t="shared" si="6"/>
        <v>321961.63999999996</v>
      </c>
      <c r="H183" s="110"/>
      <c r="I183" s="203"/>
      <c r="J183" s="110"/>
      <c r="K183" s="203"/>
      <c r="L183" s="203"/>
      <c r="M183" s="203"/>
      <c r="N183" s="203"/>
      <c r="O183" s="203"/>
      <c r="P183" s="110"/>
      <c r="Q183" s="110"/>
      <c r="R183" s="110"/>
      <c r="S183" s="110"/>
      <c r="T183" s="26"/>
      <c r="U183" s="26"/>
      <c r="V183" s="26"/>
      <c r="W183" s="26"/>
      <c r="X183" s="26"/>
      <c r="Y183" s="26"/>
      <c r="Z183" s="26"/>
      <c r="AA183" s="26"/>
    </row>
    <row r="184" spans="1:27" ht="24" customHeight="1">
      <c r="A184" s="252"/>
      <c r="B184" s="253" t="s">
        <v>266</v>
      </c>
      <c r="C184" s="253"/>
      <c r="D184" s="254"/>
      <c r="E184" s="255"/>
      <c r="F184" s="256"/>
      <c r="G184" s="257">
        <f>SUM(G111:G183)</f>
        <v>7183655.3769999994</v>
      </c>
      <c r="H184" s="258"/>
      <c r="I184" s="259"/>
      <c r="J184" s="258"/>
      <c r="K184" s="259"/>
      <c r="L184" s="259"/>
      <c r="M184" s="259"/>
      <c r="N184" s="259"/>
      <c r="O184" s="286">
        <f>SUM(O112:O183)</f>
        <v>1777418.02</v>
      </c>
      <c r="P184" s="258"/>
      <c r="Q184" s="258"/>
      <c r="R184" s="258"/>
      <c r="S184" s="258"/>
      <c r="T184" s="26"/>
      <c r="U184" s="26"/>
      <c r="V184" s="26"/>
      <c r="W184" s="26"/>
      <c r="X184" s="26"/>
      <c r="Y184" s="26"/>
      <c r="Z184" s="26"/>
      <c r="AA184" s="26"/>
    </row>
    <row r="185" spans="1:27">
      <c r="A185" s="117"/>
      <c r="B185" s="122"/>
      <c r="C185" s="122"/>
      <c r="D185" s="9"/>
      <c r="E185" s="119"/>
      <c r="F185" s="120"/>
      <c r="G185" s="205"/>
      <c r="H185" s="110"/>
      <c r="I185" s="203"/>
      <c r="J185" s="110"/>
      <c r="K185" s="203"/>
      <c r="L185" s="203"/>
      <c r="M185" s="203"/>
      <c r="N185" s="203"/>
      <c r="O185" s="203"/>
      <c r="P185" s="110"/>
      <c r="Q185" s="110"/>
      <c r="R185" s="110"/>
      <c r="S185" s="110"/>
      <c r="T185" s="26"/>
      <c r="U185" s="26"/>
      <c r="V185" s="26"/>
      <c r="W185" s="26"/>
      <c r="X185" s="26"/>
      <c r="Y185" s="26"/>
      <c r="Z185" s="26"/>
      <c r="AA185" s="26"/>
    </row>
    <row r="186" spans="1:27">
      <c r="A186" s="117" t="s">
        <v>267</v>
      </c>
      <c r="B186" s="209" t="s">
        <v>17</v>
      </c>
      <c r="C186" s="122"/>
      <c r="D186" s="9"/>
      <c r="E186" s="119"/>
      <c r="F186" s="120"/>
      <c r="G186" s="205"/>
      <c r="H186" s="110"/>
      <c r="I186" s="203"/>
      <c r="J186" s="110"/>
      <c r="K186" s="203"/>
      <c r="L186" s="203"/>
      <c r="M186" s="203"/>
      <c r="N186" s="203"/>
      <c r="O186" s="203"/>
      <c r="P186" s="110"/>
      <c r="Q186" s="110"/>
      <c r="R186" s="110"/>
      <c r="S186" s="110"/>
      <c r="T186" s="26"/>
      <c r="U186" s="26"/>
      <c r="V186" s="26"/>
      <c r="W186" s="26"/>
      <c r="X186" s="26"/>
      <c r="Y186" s="26"/>
      <c r="Z186" s="26"/>
      <c r="AA186" s="26"/>
    </row>
    <row r="187" spans="1:27" ht="312.5">
      <c r="A187" s="200">
        <v>1</v>
      </c>
      <c r="B187" s="173" t="s">
        <v>268</v>
      </c>
      <c r="C187" s="173"/>
      <c r="D187" s="174">
        <v>108.18500000000003</v>
      </c>
      <c r="E187" s="175" t="s">
        <v>62</v>
      </c>
      <c r="F187" s="176">
        <v>2000</v>
      </c>
      <c r="G187" s="251">
        <f t="shared" ref="G187:G191" si="7">(F187)*$D187</f>
        <v>216370.00000000006</v>
      </c>
      <c r="H187" s="177"/>
      <c r="I187" s="206"/>
      <c r="J187" s="177">
        <f>'Civil JMR RA Bill 2'!J44</f>
        <v>94.936064999999999</v>
      </c>
      <c r="K187" s="207">
        <f>F187*J187</f>
        <v>189872.13</v>
      </c>
      <c r="L187" s="206"/>
      <c r="M187" s="206"/>
      <c r="N187" s="206"/>
      <c r="O187" s="206"/>
      <c r="P187" s="177"/>
      <c r="Q187" s="177"/>
      <c r="R187" s="177"/>
      <c r="S187" s="177"/>
      <c r="T187" s="26"/>
      <c r="U187" s="26"/>
      <c r="V187" s="26"/>
      <c r="W187" s="26"/>
      <c r="X187" s="26"/>
      <c r="Y187" s="26"/>
      <c r="Z187" s="26"/>
      <c r="AA187" s="26"/>
    </row>
    <row r="188" spans="1:27" ht="162.5">
      <c r="A188" s="200">
        <v>2</v>
      </c>
      <c r="B188" s="173" t="s">
        <v>269</v>
      </c>
      <c r="C188" s="173"/>
      <c r="D188" s="174">
        <v>30.414999999999999</v>
      </c>
      <c r="E188" s="175" t="s">
        <v>62</v>
      </c>
      <c r="F188" s="176">
        <v>2300</v>
      </c>
      <c r="G188" s="251">
        <f t="shared" si="7"/>
        <v>69954.5</v>
      </c>
      <c r="H188" s="177"/>
      <c r="I188" s="206"/>
      <c r="J188" s="177">
        <f>'Civil JMR RA Bill 2'!J51</f>
        <v>28.59</v>
      </c>
      <c r="K188" s="210">
        <f>F188*J188</f>
        <v>65757</v>
      </c>
      <c r="L188" s="206"/>
      <c r="M188" s="206"/>
      <c r="N188" s="206"/>
      <c r="O188" s="206"/>
      <c r="P188" s="177"/>
      <c r="Q188" s="177"/>
      <c r="R188" s="177"/>
      <c r="S188" s="177"/>
      <c r="T188" s="26"/>
      <c r="U188" s="26"/>
      <c r="V188" s="26"/>
      <c r="W188" s="26"/>
      <c r="X188" s="26"/>
      <c r="Y188" s="26"/>
      <c r="Z188" s="26"/>
      <c r="AA188" s="26"/>
    </row>
    <row r="189" spans="1:27" ht="175">
      <c r="A189" s="117">
        <v>3</v>
      </c>
      <c r="B189" s="118" t="s">
        <v>270</v>
      </c>
      <c r="C189" s="118"/>
      <c r="D189" s="125"/>
      <c r="E189" s="119"/>
      <c r="F189" s="120"/>
      <c r="G189" s="205">
        <f t="shared" si="7"/>
        <v>0</v>
      </c>
      <c r="H189" s="110"/>
      <c r="I189" s="203"/>
      <c r="J189" s="110"/>
      <c r="K189" s="203"/>
      <c r="L189" s="203"/>
      <c r="M189" s="203"/>
      <c r="N189" s="203"/>
      <c r="O189" s="203"/>
      <c r="P189" s="110"/>
      <c r="Q189" s="110"/>
      <c r="R189" s="110"/>
      <c r="S189" s="110"/>
      <c r="T189" s="26"/>
      <c r="U189" s="26"/>
      <c r="V189" s="26"/>
      <c r="W189" s="26"/>
      <c r="X189" s="26"/>
      <c r="Y189" s="26"/>
      <c r="Z189" s="26"/>
      <c r="AA189" s="26"/>
    </row>
    <row r="190" spans="1:27" s="25" customFormat="1" ht="62.5">
      <c r="A190" s="200"/>
      <c r="B190" s="173" t="s">
        <v>271</v>
      </c>
      <c r="C190" s="173"/>
      <c r="D190" s="174">
        <v>26.4</v>
      </c>
      <c r="E190" s="175" t="s">
        <v>62</v>
      </c>
      <c r="F190" s="176">
        <v>3600</v>
      </c>
      <c r="G190" s="251">
        <f t="shared" si="7"/>
        <v>95040</v>
      </c>
      <c r="H190" s="247"/>
      <c r="I190" s="248"/>
      <c r="J190" s="247"/>
      <c r="K190" s="248"/>
      <c r="L190" s="248">
        <f>'Civil JMR RA Bill 3'!J11</f>
        <v>26.28</v>
      </c>
      <c r="M190" s="249">
        <f>F190*L190</f>
        <v>94608</v>
      </c>
      <c r="N190" s="248"/>
      <c r="O190" s="248"/>
      <c r="P190" s="247"/>
      <c r="Q190" s="247"/>
      <c r="R190" s="247"/>
      <c r="S190" s="247"/>
      <c r="T190" s="27"/>
      <c r="U190" s="27"/>
      <c r="V190" s="27"/>
      <c r="W190" s="27"/>
      <c r="X190" s="27"/>
      <c r="Y190" s="27"/>
      <c r="Z190" s="27"/>
      <c r="AA190" s="27"/>
    </row>
    <row r="191" spans="1:27" ht="100">
      <c r="A191" s="200">
        <v>4</v>
      </c>
      <c r="B191" s="173" t="s">
        <v>272</v>
      </c>
      <c r="C191" s="527" t="s">
        <v>1312</v>
      </c>
      <c r="D191" s="174">
        <v>165</v>
      </c>
      <c r="E191" s="175" t="s">
        <v>80</v>
      </c>
      <c r="F191" s="527">
        <v>1800</v>
      </c>
      <c r="G191" s="251">
        <f t="shared" si="7"/>
        <v>297000</v>
      </c>
      <c r="H191" s="177"/>
      <c r="I191" s="206"/>
      <c r="J191" s="177">
        <f>'Civil JMR RA Bill 2'!J59</f>
        <v>163.76469700000001</v>
      </c>
      <c r="K191" s="207">
        <f>F191*J191</f>
        <v>294776.4546</v>
      </c>
      <c r="L191" s="206"/>
      <c r="M191" s="206"/>
      <c r="N191" s="206"/>
      <c r="O191" s="206"/>
      <c r="P191" s="177"/>
      <c r="Q191" s="177"/>
      <c r="R191" s="177"/>
      <c r="S191" s="177"/>
      <c r="T191" s="26"/>
      <c r="U191" s="26"/>
      <c r="V191" s="26"/>
      <c r="W191" s="26"/>
      <c r="X191" s="26"/>
      <c r="Y191" s="26"/>
      <c r="Z191" s="26"/>
      <c r="AA191" s="26"/>
    </row>
    <row r="192" spans="1:27" ht="29.5" customHeight="1">
      <c r="A192" s="252"/>
      <c r="B192" s="253" t="s">
        <v>273</v>
      </c>
      <c r="C192" s="253"/>
      <c r="D192" s="254"/>
      <c r="E192" s="255"/>
      <c r="F192" s="256"/>
      <c r="G192" s="257">
        <f>SUM(G187:G191)</f>
        <v>678364.5</v>
      </c>
      <c r="H192" s="258"/>
      <c r="I192" s="259"/>
      <c r="J192" s="258"/>
      <c r="K192" s="286">
        <f>SUM(K187:K191)</f>
        <v>550405.58459999994</v>
      </c>
      <c r="L192" s="259"/>
      <c r="M192" s="259">
        <f>SUM(M187:M191)</f>
        <v>94608</v>
      </c>
      <c r="N192" s="259"/>
      <c r="O192" s="259"/>
      <c r="P192" s="258"/>
      <c r="Q192" s="258"/>
      <c r="R192" s="258"/>
      <c r="S192" s="258"/>
      <c r="T192" s="26"/>
      <c r="U192" s="26"/>
      <c r="V192" s="26"/>
      <c r="W192" s="26"/>
      <c r="X192" s="26"/>
      <c r="Y192" s="26"/>
      <c r="Z192" s="26"/>
      <c r="AA192" s="26"/>
    </row>
    <row r="193" spans="1:27">
      <c r="A193" s="117"/>
      <c r="B193" s="122"/>
      <c r="C193" s="122"/>
      <c r="D193" s="9"/>
      <c r="E193" s="119"/>
      <c r="F193" s="120"/>
      <c r="G193" s="205"/>
      <c r="H193" s="110"/>
      <c r="I193" s="203"/>
      <c r="J193" s="110"/>
      <c r="K193" s="203"/>
      <c r="L193" s="203"/>
      <c r="M193" s="203"/>
      <c r="N193" s="203"/>
      <c r="O193" s="203"/>
      <c r="P193" s="110"/>
      <c r="Q193" s="110"/>
      <c r="R193" s="110"/>
      <c r="S193" s="110"/>
      <c r="T193" s="26"/>
      <c r="U193" s="26"/>
      <c r="V193" s="26"/>
      <c r="W193" s="26"/>
      <c r="X193" s="26"/>
      <c r="Y193" s="26"/>
      <c r="Z193" s="26"/>
      <c r="AA193" s="26"/>
    </row>
    <row r="194" spans="1:27">
      <c r="A194" s="117" t="s">
        <v>274</v>
      </c>
      <c r="B194" s="209" t="s">
        <v>19</v>
      </c>
      <c r="C194" s="122"/>
      <c r="D194" s="9"/>
      <c r="E194" s="119"/>
      <c r="F194" s="120"/>
      <c r="G194" s="205"/>
      <c r="H194" s="110"/>
      <c r="I194" s="203"/>
      <c r="J194" s="110"/>
      <c r="K194" s="203"/>
      <c r="L194" s="203"/>
      <c r="M194" s="203"/>
      <c r="N194" s="203"/>
      <c r="O194" s="203"/>
      <c r="P194" s="110"/>
      <c r="Q194" s="110"/>
      <c r="R194" s="110"/>
      <c r="S194" s="110"/>
      <c r="T194" s="26"/>
      <c r="U194" s="26"/>
      <c r="V194" s="26"/>
      <c r="W194" s="26"/>
      <c r="X194" s="26"/>
      <c r="Y194" s="26"/>
      <c r="Z194" s="26"/>
      <c r="AA194" s="26"/>
    </row>
    <row r="195" spans="1:27" ht="125">
      <c r="A195" s="117">
        <v>1</v>
      </c>
      <c r="B195" s="118" t="s">
        <v>275</v>
      </c>
      <c r="C195" s="118"/>
      <c r="D195" s="125"/>
      <c r="E195" s="119"/>
      <c r="F195" s="120"/>
      <c r="G195" s="205">
        <f t="shared" ref="G195:G200" si="8">(F195)*$D195</f>
        <v>0</v>
      </c>
      <c r="H195" s="110"/>
      <c r="I195" s="203"/>
      <c r="J195" s="110"/>
      <c r="K195" s="203"/>
      <c r="L195" s="203"/>
      <c r="M195" s="203"/>
      <c r="N195" s="203"/>
      <c r="O195" s="203"/>
      <c r="P195" s="110"/>
      <c r="Q195" s="110"/>
      <c r="R195" s="110"/>
      <c r="S195" s="110"/>
      <c r="T195" s="26"/>
      <c r="U195" s="26"/>
      <c r="V195" s="26"/>
      <c r="W195" s="26"/>
      <c r="X195" s="26"/>
      <c r="Y195" s="26"/>
      <c r="Z195" s="26"/>
      <c r="AA195" s="26"/>
    </row>
    <row r="196" spans="1:27" ht="112.5">
      <c r="A196" s="117" t="s">
        <v>72</v>
      </c>
      <c r="B196" s="118" t="s">
        <v>276</v>
      </c>
      <c r="C196" s="118"/>
      <c r="D196" s="125">
        <v>0</v>
      </c>
      <c r="E196" s="119" t="s">
        <v>62</v>
      </c>
      <c r="F196" s="120">
        <v>2900</v>
      </c>
      <c r="G196" s="205">
        <f t="shared" si="8"/>
        <v>0</v>
      </c>
      <c r="H196" s="110"/>
      <c r="I196" s="203"/>
      <c r="J196" s="110"/>
      <c r="K196" s="203"/>
      <c r="L196" s="203"/>
      <c r="M196" s="203"/>
      <c r="N196" s="203"/>
      <c r="O196" s="203"/>
      <c r="P196" s="110"/>
      <c r="Q196" s="110"/>
      <c r="R196" s="110"/>
      <c r="S196" s="110"/>
      <c r="T196" s="26"/>
      <c r="U196" s="26"/>
      <c r="V196" s="26"/>
      <c r="W196" s="26"/>
      <c r="X196" s="26"/>
      <c r="Y196" s="26"/>
      <c r="Z196" s="26"/>
      <c r="AA196" s="26"/>
    </row>
    <row r="197" spans="1:27" ht="100">
      <c r="A197" s="200" t="s">
        <v>75</v>
      </c>
      <c r="B197" s="173" t="s">
        <v>277</v>
      </c>
      <c r="C197" s="173" t="s">
        <v>278</v>
      </c>
      <c r="D197" s="174">
        <v>280</v>
      </c>
      <c r="E197" s="175" t="s">
        <v>62</v>
      </c>
      <c r="F197" s="176">
        <v>1320</v>
      </c>
      <c r="G197" s="251">
        <f t="shared" si="8"/>
        <v>369600</v>
      </c>
      <c r="H197" s="177"/>
      <c r="I197" s="206"/>
      <c r="J197" s="177"/>
      <c r="K197" s="206"/>
      <c r="L197" s="206">
        <f>'Civil JMR RA Bill 3'!J100</f>
        <v>278.5</v>
      </c>
      <c r="M197" s="210">
        <f>F197*L197</f>
        <v>367620</v>
      </c>
      <c r="N197" s="206"/>
      <c r="O197" s="206"/>
      <c r="P197" s="177"/>
      <c r="Q197" s="177"/>
      <c r="R197" s="177"/>
      <c r="S197" s="177"/>
      <c r="T197" s="26"/>
      <c r="U197" s="26"/>
      <c r="V197" s="26"/>
      <c r="W197" s="26"/>
      <c r="X197" s="26"/>
      <c r="Y197" s="26"/>
      <c r="Z197" s="26"/>
      <c r="AA197" s="26"/>
    </row>
    <row r="198" spans="1:27" s="25" customFormat="1" ht="50">
      <c r="A198" s="200">
        <v>2</v>
      </c>
      <c r="B198" s="173" t="s">
        <v>279</v>
      </c>
      <c r="C198" s="173"/>
      <c r="D198" s="174">
        <v>200</v>
      </c>
      <c r="E198" s="175" t="s">
        <v>62</v>
      </c>
      <c r="F198" s="176">
        <v>400</v>
      </c>
      <c r="G198" s="251">
        <f t="shared" si="8"/>
        <v>80000</v>
      </c>
      <c r="H198" s="247"/>
      <c r="I198" s="248"/>
      <c r="J198" s="247"/>
      <c r="K198" s="248"/>
      <c r="L198" s="248">
        <f>'Civil JMR RA Bill 3'!J167</f>
        <v>200</v>
      </c>
      <c r="M198" s="210">
        <f>F198*L198</f>
        <v>80000</v>
      </c>
      <c r="N198" s="248"/>
      <c r="O198" s="248"/>
      <c r="P198" s="247"/>
      <c r="Q198" s="247"/>
      <c r="R198" s="247"/>
      <c r="S198" s="247"/>
      <c r="T198" s="27"/>
      <c r="U198" s="27"/>
      <c r="V198" s="27"/>
      <c r="W198" s="27"/>
      <c r="X198" s="27"/>
      <c r="Y198" s="27"/>
      <c r="Z198" s="27"/>
      <c r="AA198" s="27"/>
    </row>
    <row r="199" spans="1:27" ht="75">
      <c r="A199" s="117">
        <v>3</v>
      </c>
      <c r="B199" s="118" t="s">
        <v>280</v>
      </c>
      <c r="C199" s="118"/>
      <c r="D199" s="125">
        <v>15</v>
      </c>
      <c r="E199" s="119" t="s">
        <v>57</v>
      </c>
      <c r="F199" s="120">
        <v>4000</v>
      </c>
      <c r="G199" s="205">
        <f t="shared" si="8"/>
        <v>60000</v>
      </c>
      <c r="H199" s="110"/>
      <c r="I199" s="203"/>
      <c r="J199" s="110"/>
      <c r="K199" s="203"/>
      <c r="L199" s="203"/>
      <c r="M199" s="203"/>
      <c r="N199" s="203"/>
      <c r="O199" s="203"/>
      <c r="P199" s="110"/>
      <c r="Q199" s="110"/>
      <c r="R199" s="110"/>
      <c r="S199" s="110"/>
      <c r="T199" s="26"/>
      <c r="U199" s="26"/>
      <c r="V199" s="26"/>
      <c r="W199" s="26"/>
      <c r="X199" s="26"/>
      <c r="Y199" s="26"/>
      <c r="Z199" s="26"/>
      <c r="AA199" s="26"/>
    </row>
    <row r="200" spans="1:27" ht="50">
      <c r="A200" s="200">
        <v>4</v>
      </c>
      <c r="B200" s="173" t="s">
        <v>281</v>
      </c>
      <c r="C200" s="173" t="s">
        <v>282</v>
      </c>
      <c r="D200" s="174">
        <v>409.15732000000003</v>
      </c>
      <c r="E200" s="175" t="s">
        <v>62</v>
      </c>
      <c r="F200" s="176">
        <v>1350</v>
      </c>
      <c r="G200" s="251">
        <f t="shared" si="8"/>
        <v>552362.38199999998</v>
      </c>
      <c r="H200" s="177"/>
      <c r="I200" s="206"/>
      <c r="J200" s="177"/>
      <c r="K200" s="206"/>
      <c r="L200" s="206"/>
      <c r="M200" s="210">
        <f>F200*L200</f>
        <v>0</v>
      </c>
      <c r="N200" s="206">
        <f>'Civil JMR RA Bill 8'!J151</f>
        <v>312</v>
      </c>
      <c r="O200" s="210">
        <f>F200*N200</f>
        <v>421200</v>
      </c>
      <c r="P200" s="177"/>
      <c r="Q200" s="177"/>
      <c r="R200" s="177"/>
      <c r="S200" s="177"/>
      <c r="T200" s="26"/>
      <c r="U200" s="26"/>
      <c r="V200" s="26"/>
      <c r="W200" s="26"/>
      <c r="X200" s="26"/>
      <c r="Y200" s="26"/>
      <c r="Z200" s="26"/>
      <c r="AA200" s="26"/>
    </row>
    <row r="201" spans="1:27" ht="23.5" customHeight="1">
      <c r="A201" s="252"/>
      <c r="B201" s="253" t="s">
        <v>283</v>
      </c>
      <c r="C201" s="253"/>
      <c r="D201" s="254"/>
      <c r="E201" s="255"/>
      <c r="F201" s="256"/>
      <c r="G201" s="257">
        <f>SUM(G195:G200)</f>
        <v>1061962.382</v>
      </c>
      <c r="H201" s="258"/>
      <c r="I201" s="259"/>
      <c r="J201" s="258"/>
      <c r="K201" s="259"/>
      <c r="L201" s="259"/>
      <c r="M201" s="260">
        <f>SUM(M197:M200)</f>
        <v>447620</v>
      </c>
      <c r="N201" s="259"/>
      <c r="O201" s="259">
        <f>SUM(O195:O200)</f>
        <v>421200</v>
      </c>
      <c r="P201" s="258"/>
      <c r="Q201" s="258"/>
      <c r="R201" s="258"/>
      <c r="S201" s="258"/>
      <c r="T201" s="26"/>
      <c r="U201" s="26"/>
      <c r="V201" s="26"/>
      <c r="W201" s="26"/>
      <c r="X201" s="26"/>
      <c r="Y201" s="26"/>
      <c r="Z201" s="26"/>
      <c r="AA201" s="26"/>
    </row>
    <row r="202" spans="1:27">
      <c r="A202" s="117"/>
      <c r="B202" s="122"/>
      <c r="C202" s="122"/>
      <c r="D202" s="9"/>
      <c r="E202" s="119"/>
      <c r="F202" s="120"/>
      <c r="G202" s="205"/>
      <c r="H202" s="110"/>
      <c r="I202" s="203"/>
      <c r="J202" s="110"/>
      <c r="K202" s="203"/>
      <c r="L202" s="203"/>
      <c r="M202" s="203"/>
      <c r="N202" s="203"/>
      <c r="O202" s="203"/>
      <c r="P202" s="110"/>
      <c r="Q202" s="110"/>
      <c r="R202" s="110"/>
      <c r="S202" s="110"/>
      <c r="T202" s="26"/>
      <c r="U202" s="26"/>
      <c r="V202" s="26"/>
      <c r="W202" s="26"/>
      <c r="X202" s="26"/>
      <c r="Y202" s="26"/>
      <c r="Z202" s="26"/>
      <c r="AA202" s="26"/>
    </row>
    <row r="203" spans="1:27">
      <c r="A203" s="117" t="s">
        <v>274</v>
      </c>
      <c r="B203" s="122" t="s">
        <v>21</v>
      </c>
      <c r="C203" s="122"/>
      <c r="D203" s="9"/>
      <c r="E203" s="119"/>
      <c r="F203" s="120"/>
      <c r="G203" s="205"/>
      <c r="H203" s="110"/>
      <c r="I203" s="203"/>
      <c r="J203" s="110"/>
      <c r="K203" s="203"/>
      <c r="L203" s="203"/>
      <c r="M203" s="203"/>
      <c r="N203" s="203"/>
      <c r="O203" s="203"/>
      <c r="P203" s="110"/>
      <c r="Q203" s="110"/>
      <c r="R203" s="110"/>
      <c r="S203" s="110"/>
      <c r="T203" s="26"/>
      <c r="U203" s="26"/>
      <c r="V203" s="26"/>
      <c r="W203" s="26"/>
      <c r="X203" s="26"/>
      <c r="Y203" s="26"/>
      <c r="Z203" s="26"/>
      <c r="AA203" s="26"/>
    </row>
    <row r="204" spans="1:27" ht="25">
      <c r="A204" s="117">
        <v>1</v>
      </c>
      <c r="B204" s="118" t="s">
        <v>284</v>
      </c>
      <c r="C204" s="118"/>
      <c r="D204" s="125">
        <v>0</v>
      </c>
      <c r="E204" s="119" t="s">
        <v>62</v>
      </c>
      <c r="F204" s="120">
        <v>550</v>
      </c>
      <c r="G204" s="205">
        <f t="shared" ref="G204:G242" si="9">(F204)*$D204</f>
        <v>0</v>
      </c>
      <c r="H204" s="110"/>
      <c r="I204" s="203"/>
      <c r="J204" s="110"/>
      <c r="K204" s="203"/>
      <c r="L204" s="203"/>
      <c r="M204" s="203"/>
      <c r="N204" s="203"/>
      <c r="O204" s="203"/>
      <c r="P204" s="110"/>
      <c r="Q204" s="110"/>
      <c r="R204" s="110"/>
      <c r="S204" s="110"/>
      <c r="T204" s="26"/>
      <c r="U204" s="26"/>
      <c r="V204" s="26"/>
      <c r="W204" s="26"/>
      <c r="X204" s="26"/>
      <c r="Y204" s="26"/>
      <c r="Z204" s="26"/>
      <c r="AA204" s="26"/>
    </row>
    <row r="205" spans="1:27" ht="50">
      <c r="A205" s="117">
        <v>2</v>
      </c>
      <c r="B205" s="118" t="s">
        <v>285</v>
      </c>
      <c r="C205" s="118"/>
      <c r="D205" s="125"/>
      <c r="E205" s="119"/>
      <c r="F205" s="120"/>
      <c r="G205" s="205">
        <f t="shared" si="9"/>
        <v>0</v>
      </c>
      <c r="H205" s="110"/>
      <c r="I205" s="203"/>
      <c r="J205" s="110"/>
      <c r="K205" s="203"/>
      <c r="L205" s="203"/>
      <c r="M205" s="203"/>
      <c r="N205" s="203"/>
      <c r="O205" s="203"/>
      <c r="P205" s="110"/>
      <c r="Q205" s="110"/>
      <c r="R205" s="110"/>
      <c r="S205" s="110"/>
      <c r="T205" s="26"/>
      <c r="U205" s="26"/>
      <c r="V205" s="26"/>
      <c r="W205" s="26"/>
      <c r="X205" s="26"/>
      <c r="Y205" s="26"/>
      <c r="Z205" s="26"/>
      <c r="AA205" s="26"/>
    </row>
    <row r="206" spans="1:27">
      <c r="A206" s="117" t="s">
        <v>72</v>
      </c>
      <c r="B206" s="118" t="s">
        <v>286</v>
      </c>
      <c r="C206" s="118"/>
      <c r="D206" s="125">
        <v>2</v>
      </c>
      <c r="E206" s="119" t="s">
        <v>62</v>
      </c>
      <c r="F206" s="120">
        <v>2750</v>
      </c>
      <c r="G206" s="205">
        <f t="shared" si="9"/>
        <v>5500</v>
      </c>
      <c r="H206" s="110"/>
      <c r="I206" s="203"/>
      <c r="J206" s="110"/>
      <c r="K206" s="203"/>
      <c r="L206" s="203"/>
      <c r="M206" s="203"/>
      <c r="N206" s="203"/>
      <c r="O206" s="203"/>
      <c r="P206" s="110"/>
      <c r="Q206" s="110"/>
      <c r="R206" s="110"/>
      <c r="S206" s="110"/>
      <c r="T206" s="26"/>
      <c r="U206" s="26"/>
      <c r="V206" s="26"/>
      <c r="W206" s="26"/>
      <c r="X206" s="26"/>
      <c r="Y206" s="26"/>
      <c r="Z206" s="26"/>
      <c r="AA206" s="26"/>
    </row>
    <row r="207" spans="1:27" ht="25">
      <c r="A207" s="117" t="s">
        <v>75</v>
      </c>
      <c r="B207" s="118" t="s">
        <v>287</v>
      </c>
      <c r="C207" s="118"/>
      <c r="D207" s="125">
        <v>5</v>
      </c>
      <c r="E207" s="119" t="s">
        <v>74</v>
      </c>
      <c r="F207" s="120">
        <v>4500</v>
      </c>
      <c r="G207" s="205">
        <f t="shared" si="9"/>
        <v>22500</v>
      </c>
      <c r="H207" s="110"/>
      <c r="I207" s="203"/>
      <c r="J207" s="110"/>
      <c r="K207" s="203"/>
      <c r="L207" s="203"/>
      <c r="M207" s="203"/>
      <c r="N207" s="203"/>
      <c r="O207" s="203"/>
      <c r="P207" s="110"/>
      <c r="Q207" s="110"/>
      <c r="R207" s="110"/>
      <c r="S207" s="110"/>
      <c r="T207" s="26"/>
      <c r="U207" s="26"/>
      <c r="V207" s="26"/>
      <c r="W207" s="26"/>
      <c r="X207" s="26"/>
      <c r="Y207" s="26"/>
      <c r="Z207" s="26"/>
      <c r="AA207" s="26"/>
    </row>
    <row r="208" spans="1:27" ht="37.5">
      <c r="A208" s="117">
        <v>3</v>
      </c>
      <c r="B208" s="118" t="s">
        <v>288</v>
      </c>
      <c r="C208" s="118"/>
      <c r="D208" s="125"/>
      <c r="E208" s="119"/>
      <c r="F208" s="120"/>
      <c r="G208" s="205">
        <f t="shared" si="9"/>
        <v>0</v>
      </c>
      <c r="H208" s="110"/>
      <c r="I208" s="203"/>
      <c r="J208" s="110"/>
      <c r="K208" s="203"/>
      <c r="L208" s="203"/>
      <c r="M208" s="203"/>
      <c r="N208" s="203"/>
      <c r="O208" s="203"/>
      <c r="P208" s="110"/>
      <c r="Q208" s="110"/>
      <c r="R208" s="110"/>
      <c r="S208" s="110"/>
      <c r="T208" s="26"/>
      <c r="U208" s="26"/>
      <c r="V208" s="26"/>
      <c r="W208" s="26"/>
      <c r="X208" s="26"/>
      <c r="Y208" s="26"/>
      <c r="Z208" s="26"/>
      <c r="AA208" s="26"/>
    </row>
    <row r="209" spans="1:27" ht="25">
      <c r="A209" s="117" t="s">
        <v>6</v>
      </c>
      <c r="B209" s="118" t="s">
        <v>289</v>
      </c>
      <c r="C209" s="118" t="s">
        <v>290</v>
      </c>
      <c r="D209" s="125">
        <v>55</v>
      </c>
      <c r="E209" s="119" t="s">
        <v>291</v>
      </c>
      <c r="F209" s="120">
        <v>550</v>
      </c>
      <c r="G209" s="205">
        <f t="shared" si="9"/>
        <v>30250</v>
      </c>
      <c r="H209" s="110"/>
      <c r="I209" s="203"/>
      <c r="J209" s="110"/>
      <c r="K209" s="203"/>
      <c r="L209" s="203"/>
      <c r="M209" s="203"/>
      <c r="N209" s="203"/>
      <c r="O209" s="203"/>
      <c r="P209" s="110"/>
      <c r="Q209" s="110"/>
      <c r="R209" s="110"/>
      <c r="S209" s="110"/>
      <c r="T209" s="26"/>
      <c r="U209" s="26"/>
      <c r="V209" s="26"/>
      <c r="W209" s="26"/>
      <c r="X209" s="26"/>
      <c r="Y209" s="26"/>
      <c r="Z209" s="26"/>
      <c r="AA209" s="26"/>
    </row>
    <row r="210" spans="1:27" ht="25">
      <c r="A210" s="117" t="s">
        <v>8</v>
      </c>
      <c r="B210" s="118" t="s">
        <v>292</v>
      </c>
      <c r="C210" s="118" t="s">
        <v>290</v>
      </c>
      <c r="D210" s="125">
        <v>15</v>
      </c>
      <c r="E210" s="119" t="s">
        <v>291</v>
      </c>
      <c r="F210" s="120">
        <v>650</v>
      </c>
      <c r="G210" s="205">
        <f t="shared" si="9"/>
        <v>9750</v>
      </c>
      <c r="H210" s="110"/>
      <c r="I210" s="203"/>
      <c r="J210" s="110"/>
      <c r="K210" s="203"/>
      <c r="L210" s="203"/>
      <c r="M210" s="203"/>
      <c r="N210" s="203"/>
      <c r="O210" s="203"/>
      <c r="P210" s="110"/>
      <c r="Q210" s="110"/>
      <c r="R210" s="110"/>
      <c r="S210" s="110"/>
      <c r="T210" s="26"/>
      <c r="U210" s="26"/>
      <c r="V210" s="26"/>
      <c r="W210" s="26"/>
      <c r="X210" s="26"/>
      <c r="Y210" s="26"/>
      <c r="Z210" s="26"/>
      <c r="AA210" s="26"/>
    </row>
    <row r="211" spans="1:27" ht="25">
      <c r="A211" s="117" t="s">
        <v>10</v>
      </c>
      <c r="B211" s="118" t="s">
        <v>293</v>
      </c>
      <c r="C211" s="118" t="s">
        <v>290</v>
      </c>
      <c r="D211" s="125">
        <v>25</v>
      </c>
      <c r="E211" s="119" t="s">
        <v>291</v>
      </c>
      <c r="F211" s="120">
        <v>860</v>
      </c>
      <c r="G211" s="205">
        <f t="shared" si="9"/>
        <v>21500</v>
      </c>
      <c r="H211" s="110"/>
      <c r="I211" s="203"/>
      <c r="J211" s="110"/>
      <c r="K211" s="203"/>
      <c r="L211" s="203"/>
      <c r="M211" s="203"/>
      <c r="N211" s="203"/>
      <c r="O211" s="203"/>
      <c r="P211" s="110"/>
      <c r="Q211" s="110"/>
      <c r="R211" s="110"/>
      <c r="S211" s="110"/>
      <c r="T211" s="26"/>
      <c r="U211" s="26"/>
      <c r="V211" s="26"/>
      <c r="W211" s="26"/>
      <c r="X211" s="26"/>
      <c r="Y211" s="26"/>
      <c r="Z211" s="26"/>
      <c r="AA211" s="26"/>
    </row>
    <row r="212" spans="1:27" ht="62.5">
      <c r="A212" s="117">
        <v>4</v>
      </c>
      <c r="B212" s="118" t="s">
        <v>294</v>
      </c>
      <c r="C212" s="118"/>
      <c r="D212" s="125"/>
      <c r="E212" s="119"/>
      <c r="F212" s="120"/>
      <c r="G212" s="205">
        <f t="shared" si="9"/>
        <v>0</v>
      </c>
      <c r="H212" s="110"/>
      <c r="I212" s="203"/>
      <c r="J212" s="110"/>
      <c r="K212" s="203"/>
      <c r="L212" s="203"/>
      <c r="M212" s="203"/>
      <c r="N212" s="203"/>
      <c r="O212" s="203"/>
      <c r="P212" s="110"/>
      <c r="Q212" s="110"/>
      <c r="R212" s="110"/>
      <c r="S212" s="110"/>
      <c r="T212" s="26"/>
      <c r="U212" s="26"/>
      <c r="V212" s="26"/>
      <c r="W212" s="26"/>
      <c r="X212" s="26"/>
      <c r="Y212" s="26"/>
      <c r="Z212" s="26"/>
      <c r="AA212" s="26"/>
    </row>
    <row r="213" spans="1:27">
      <c r="A213" s="117" t="s">
        <v>6</v>
      </c>
      <c r="B213" s="118" t="s">
        <v>295</v>
      </c>
      <c r="C213" s="118"/>
      <c r="D213" s="125">
        <v>10</v>
      </c>
      <c r="E213" s="119" t="s">
        <v>85</v>
      </c>
      <c r="F213" s="120">
        <v>2450</v>
      </c>
      <c r="G213" s="205">
        <f t="shared" si="9"/>
        <v>24500</v>
      </c>
      <c r="H213" s="110"/>
      <c r="I213" s="203"/>
      <c r="J213" s="110"/>
      <c r="K213" s="203"/>
      <c r="L213" s="203"/>
      <c r="M213" s="203"/>
      <c r="N213" s="203"/>
      <c r="O213" s="203"/>
      <c r="P213" s="110"/>
      <c r="Q213" s="110"/>
      <c r="R213" s="110"/>
      <c r="S213" s="110"/>
      <c r="T213" s="26"/>
      <c r="U213" s="26"/>
      <c r="V213" s="26"/>
      <c r="W213" s="26"/>
      <c r="X213" s="26"/>
      <c r="Y213" s="26"/>
      <c r="Z213" s="26"/>
      <c r="AA213" s="26"/>
    </row>
    <row r="214" spans="1:27">
      <c r="A214" s="117" t="s">
        <v>8</v>
      </c>
      <c r="B214" s="118" t="s">
        <v>296</v>
      </c>
      <c r="C214" s="118"/>
      <c r="D214" s="125">
        <v>7</v>
      </c>
      <c r="E214" s="119" t="s">
        <v>85</v>
      </c>
      <c r="F214" s="120">
        <v>2450</v>
      </c>
      <c r="G214" s="205">
        <f t="shared" si="9"/>
        <v>17150</v>
      </c>
      <c r="H214" s="110"/>
      <c r="I214" s="203"/>
      <c r="J214" s="110"/>
      <c r="K214" s="203"/>
      <c r="L214" s="203"/>
      <c r="M214" s="203"/>
      <c r="N214" s="203"/>
      <c r="O214" s="203"/>
      <c r="P214" s="110"/>
      <c r="Q214" s="110"/>
      <c r="R214" s="110"/>
      <c r="S214" s="110"/>
      <c r="T214" s="26"/>
      <c r="U214" s="26"/>
      <c r="V214" s="26"/>
      <c r="W214" s="26"/>
      <c r="X214" s="26"/>
      <c r="Y214" s="26"/>
      <c r="Z214" s="26"/>
      <c r="AA214" s="26"/>
    </row>
    <row r="215" spans="1:27" ht="50">
      <c r="A215" s="117">
        <v>5</v>
      </c>
      <c r="B215" s="118" t="s">
        <v>297</v>
      </c>
      <c r="C215" s="118"/>
      <c r="D215" s="125"/>
      <c r="E215" s="119"/>
      <c r="F215" s="120"/>
      <c r="G215" s="205">
        <f t="shared" si="9"/>
        <v>0</v>
      </c>
      <c r="H215" s="110"/>
      <c r="I215" s="203"/>
      <c r="J215" s="110"/>
      <c r="K215" s="203"/>
      <c r="L215" s="203"/>
      <c r="M215" s="203"/>
      <c r="N215" s="203"/>
      <c r="O215" s="203"/>
      <c r="P215" s="110"/>
      <c r="Q215" s="110"/>
      <c r="R215" s="110"/>
      <c r="S215" s="110"/>
      <c r="T215" s="26"/>
      <c r="U215" s="26"/>
      <c r="V215" s="26"/>
      <c r="W215" s="26"/>
      <c r="X215" s="26"/>
      <c r="Y215" s="26"/>
      <c r="Z215" s="26"/>
      <c r="AA215" s="26"/>
    </row>
    <row r="216" spans="1:27">
      <c r="A216" s="117" t="s">
        <v>72</v>
      </c>
      <c r="B216" s="118" t="s">
        <v>298</v>
      </c>
      <c r="C216" s="118"/>
      <c r="D216" s="125">
        <v>0</v>
      </c>
      <c r="E216" s="119" t="s">
        <v>80</v>
      </c>
      <c r="F216" s="120">
        <v>650</v>
      </c>
      <c r="G216" s="205">
        <f t="shared" si="9"/>
        <v>0</v>
      </c>
      <c r="H216" s="110"/>
      <c r="I216" s="203"/>
      <c r="J216" s="110"/>
      <c r="K216" s="203"/>
      <c r="L216" s="203"/>
      <c r="M216" s="203"/>
      <c r="N216" s="203"/>
      <c r="O216" s="203"/>
      <c r="P216" s="110"/>
      <c r="Q216" s="110"/>
      <c r="R216" s="110"/>
      <c r="S216" s="110"/>
      <c r="T216" s="26"/>
      <c r="U216" s="26"/>
      <c r="V216" s="26"/>
      <c r="W216" s="26"/>
      <c r="X216" s="26"/>
      <c r="Y216" s="26"/>
      <c r="Z216" s="26"/>
      <c r="AA216" s="26"/>
    </row>
    <row r="217" spans="1:27">
      <c r="A217" s="117" t="s">
        <v>75</v>
      </c>
      <c r="B217" s="118" t="s">
        <v>299</v>
      </c>
      <c r="C217" s="118"/>
      <c r="D217" s="125">
        <v>0</v>
      </c>
      <c r="E217" s="119" t="s">
        <v>80</v>
      </c>
      <c r="F217" s="120">
        <v>1050</v>
      </c>
      <c r="G217" s="205">
        <f t="shared" si="9"/>
        <v>0</v>
      </c>
      <c r="H217" s="110"/>
      <c r="I217" s="203"/>
      <c r="J217" s="110"/>
      <c r="K217" s="203"/>
      <c r="L217" s="203"/>
      <c r="M217" s="203"/>
      <c r="N217" s="203"/>
      <c r="O217" s="203"/>
      <c r="P217" s="110"/>
      <c r="Q217" s="110"/>
      <c r="R217" s="110"/>
      <c r="S217" s="110"/>
      <c r="T217" s="26"/>
      <c r="U217" s="26"/>
      <c r="V217" s="26"/>
      <c r="W217" s="26"/>
      <c r="X217" s="26"/>
      <c r="Y217" s="26"/>
      <c r="Z217" s="26"/>
      <c r="AA217" s="26"/>
    </row>
    <row r="218" spans="1:27" ht="262.5">
      <c r="A218" s="117">
        <v>6</v>
      </c>
      <c r="B218" s="118" t="s">
        <v>300</v>
      </c>
      <c r="C218" s="118"/>
      <c r="D218" s="125">
        <v>0</v>
      </c>
      <c r="E218" s="119" t="s">
        <v>62</v>
      </c>
      <c r="F218" s="120">
        <v>3200</v>
      </c>
      <c r="G218" s="205">
        <f t="shared" si="9"/>
        <v>0</v>
      </c>
      <c r="H218" s="110"/>
      <c r="I218" s="203"/>
      <c r="J218" s="110"/>
      <c r="K218" s="203"/>
      <c r="L218" s="203"/>
      <c r="M218" s="203"/>
      <c r="N218" s="203"/>
      <c r="O218" s="203"/>
      <c r="P218" s="110"/>
      <c r="Q218" s="110"/>
      <c r="R218" s="110"/>
      <c r="S218" s="110"/>
      <c r="T218" s="26"/>
      <c r="U218" s="26"/>
      <c r="V218" s="26"/>
      <c r="W218" s="26"/>
      <c r="X218" s="26"/>
      <c r="Y218" s="26"/>
      <c r="Z218" s="26"/>
      <c r="AA218" s="26"/>
    </row>
    <row r="219" spans="1:27" ht="37.5">
      <c r="A219" s="200">
        <v>7</v>
      </c>
      <c r="B219" s="173" t="s">
        <v>301</v>
      </c>
      <c r="C219" s="173"/>
      <c r="D219" s="174">
        <v>37.312000000000005</v>
      </c>
      <c r="E219" s="175" t="s">
        <v>62</v>
      </c>
      <c r="F219" s="176">
        <v>3200</v>
      </c>
      <c r="G219" s="251">
        <f t="shared" si="9"/>
        <v>119398.40000000001</v>
      </c>
      <c r="H219" s="177"/>
      <c r="I219" s="206"/>
      <c r="J219" s="177"/>
      <c r="K219" s="206"/>
      <c r="L219" s="206"/>
      <c r="M219" s="206"/>
      <c r="N219" s="206">
        <f>'Civil JMR RA Bill 8'!N147</f>
        <v>28.273549999999997</v>
      </c>
      <c r="O219" s="207">
        <f>F219*N219</f>
        <v>90475.359999999986</v>
      </c>
      <c r="P219" s="177"/>
      <c r="Q219" s="177"/>
      <c r="R219" s="177"/>
      <c r="S219" s="177"/>
      <c r="T219" s="26"/>
      <c r="U219" s="26"/>
      <c r="V219" s="26"/>
      <c r="W219" s="26"/>
      <c r="X219" s="26"/>
      <c r="Y219" s="26"/>
      <c r="Z219" s="26"/>
      <c r="AA219" s="26"/>
    </row>
    <row r="220" spans="1:27" ht="75">
      <c r="A220" s="200">
        <v>8</v>
      </c>
      <c r="B220" s="173" t="s">
        <v>302</v>
      </c>
      <c r="C220" s="173"/>
      <c r="D220" s="174">
        <v>7</v>
      </c>
      <c r="E220" s="175" t="s">
        <v>74</v>
      </c>
      <c r="F220" s="176">
        <v>27000</v>
      </c>
      <c r="G220" s="251">
        <f t="shared" si="9"/>
        <v>189000</v>
      </c>
      <c r="H220" s="177"/>
      <c r="I220" s="206"/>
      <c r="J220" s="177"/>
      <c r="K220" s="206"/>
      <c r="L220" s="206"/>
      <c r="M220" s="206"/>
      <c r="N220" s="206">
        <f>'Civil JMR RA Bill 8'!J148</f>
        <v>8</v>
      </c>
      <c r="O220" s="207">
        <f t="shared" ref="O220:O221" si="10">F220*N220</f>
        <v>216000</v>
      </c>
      <c r="P220" s="177"/>
      <c r="Q220" s="177"/>
      <c r="R220" s="177"/>
      <c r="S220" s="177"/>
      <c r="T220" s="26"/>
      <c r="U220" s="26"/>
      <c r="V220" s="26"/>
      <c r="W220" s="26"/>
      <c r="X220" s="26"/>
      <c r="Y220" s="26"/>
      <c r="Z220" s="26"/>
      <c r="AA220" s="26"/>
    </row>
    <row r="221" spans="1:27" ht="75">
      <c r="A221" s="200">
        <v>9</v>
      </c>
      <c r="B221" s="173" t="s">
        <v>303</v>
      </c>
      <c r="C221" s="173"/>
      <c r="D221" s="174">
        <v>3</v>
      </c>
      <c r="E221" s="175" t="s">
        <v>74</v>
      </c>
      <c r="F221" s="176">
        <v>1200</v>
      </c>
      <c r="G221" s="251">
        <f t="shared" si="9"/>
        <v>3600</v>
      </c>
      <c r="H221" s="177"/>
      <c r="I221" s="206"/>
      <c r="J221" s="177"/>
      <c r="K221" s="206"/>
      <c r="L221" s="206"/>
      <c r="M221" s="206"/>
      <c r="N221" s="206">
        <f>'Civil JMR RA Bill 8'!J149</f>
        <v>4</v>
      </c>
      <c r="O221" s="207">
        <f t="shared" si="10"/>
        <v>4800</v>
      </c>
      <c r="P221" s="177"/>
      <c r="Q221" s="177"/>
      <c r="R221" s="177"/>
      <c r="S221" s="177"/>
      <c r="T221" s="26"/>
      <c r="U221" s="26"/>
      <c r="V221" s="26"/>
      <c r="W221" s="26"/>
      <c r="X221" s="26"/>
      <c r="Y221" s="26"/>
      <c r="Z221" s="26"/>
      <c r="AA221" s="26"/>
    </row>
    <row r="222" spans="1:27" ht="37.5">
      <c r="A222" s="117">
        <v>6</v>
      </c>
      <c r="B222" s="118" t="s">
        <v>304</v>
      </c>
      <c r="C222" s="118"/>
      <c r="D222" s="125">
        <v>0</v>
      </c>
      <c r="E222" s="119" t="s">
        <v>74</v>
      </c>
      <c r="F222" s="120">
        <v>3000</v>
      </c>
      <c r="G222" s="205">
        <f t="shared" si="9"/>
        <v>0</v>
      </c>
      <c r="H222" s="110"/>
      <c r="I222" s="203"/>
      <c r="J222" s="110"/>
      <c r="K222" s="203"/>
      <c r="L222" s="203"/>
      <c r="M222" s="203"/>
      <c r="N222" s="203"/>
      <c r="O222" s="203"/>
      <c r="P222" s="110"/>
      <c r="Q222" s="110"/>
      <c r="R222" s="110"/>
      <c r="S222" s="110"/>
      <c r="T222" s="26"/>
      <c r="U222" s="26"/>
      <c r="V222" s="26"/>
      <c r="W222" s="26"/>
      <c r="X222" s="26"/>
      <c r="Y222" s="26"/>
      <c r="Z222" s="26"/>
      <c r="AA222" s="26"/>
    </row>
    <row r="223" spans="1:27" ht="50">
      <c r="A223" s="117">
        <v>7</v>
      </c>
      <c r="B223" s="118" t="s">
        <v>305</v>
      </c>
      <c r="C223" s="118"/>
      <c r="D223" s="125"/>
      <c r="E223" s="119"/>
      <c r="F223" s="120"/>
      <c r="G223" s="205">
        <f t="shared" si="9"/>
        <v>0</v>
      </c>
      <c r="H223" s="110"/>
      <c r="I223" s="203"/>
      <c r="J223" s="110"/>
      <c r="K223" s="203"/>
      <c r="L223" s="203"/>
      <c r="M223" s="203"/>
      <c r="N223" s="203"/>
      <c r="O223" s="203"/>
      <c r="P223" s="110"/>
      <c r="Q223" s="110"/>
      <c r="R223" s="110"/>
      <c r="S223" s="110"/>
      <c r="T223" s="26"/>
      <c r="U223" s="26"/>
      <c r="V223" s="26"/>
      <c r="W223" s="26"/>
      <c r="X223" s="26"/>
      <c r="Y223" s="26"/>
      <c r="Z223" s="26"/>
      <c r="AA223" s="26"/>
    </row>
    <row r="224" spans="1:27">
      <c r="A224" s="117" t="s">
        <v>6</v>
      </c>
      <c r="B224" s="118" t="s">
        <v>306</v>
      </c>
      <c r="C224" s="118"/>
      <c r="D224" s="125">
        <v>11.09</v>
      </c>
      <c r="E224" s="119" t="s">
        <v>85</v>
      </c>
      <c r="F224" s="120">
        <v>650</v>
      </c>
      <c r="G224" s="205">
        <f t="shared" si="9"/>
        <v>7208.5</v>
      </c>
      <c r="H224" s="110"/>
      <c r="I224" s="203"/>
      <c r="J224" s="110"/>
      <c r="K224" s="203"/>
      <c r="L224" s="203"/>
      <c r="M224" s="203"/>
      <c r="N224" s="203"/>
      <c r="O224" s="203"/>
      <c r="P224" s="110"/>
      <c r="Q224" s="110"/>
      <c r="R224" s="110"/>
      <c r="S224" s="110"/>
      <c r="T224" s="26"/>
      <c r="U224" s="26"/>
      <c r="V224" s="26"/>
      <c r="W224" s="26"/>
      <c r="X224" s="26"/>
      <c r="Y224" s="26"/>
      <c r="Z224" s="26"/>
      <c r="AA224" s="26"/>
    </row>
    <row r="225" spans="1:27">
      <c r="A225" s="117" t="s">
        <v>8</v>
      </c>
      <c r="B225" s="118" t="s">
        <v>307</v>
      </c>
      <c r="C225" s="118"/>
      <c r="D225" s="125">
        <v>11.09</v>
      </c>
      <c r="E225" s="119" t="s">
        <v>85</v>
      </c>
      <c r="F225" s="120">
        <v>650</v>
      </c>
      <c r="G225" s="205">
        <f t="shared" si="9"/>
        <v>7208.5</v>
      </c>
      <c r="H225" s="110"/>
      <c r="I225" s="203"/>
      <c r="J225" s="110"/>
      <c r="K225" s="203"/>
      <c r="L225" s="203"/>
      <c r="M225" s="203"/>
      <c r="N225" s="203"/>
      <c r="O225" s="203"/>
      <c r="P225" s="110"/>
      <c r="Q225" s="110"/>
      <c r="R225" s="110"/>
      <c r="S225" s="110"/>
      <c r="T225" s="26"/>
      <c r="U225" s="26"/>
      <c r="V225" s="26"/>
      <c r="W225" s="26"/>
      <c r="X225" s="26"/>
      <c r="Y225" s="26"/>
      <c r="Z225" s="26"/>
      <c r="AA225" s="26"/>
    </row>
    <row r="226" spans="1:27">
      <c r="A226" s="117" t="s">
        <v>10</v>
      </c>
      <c r="B226" s="118" t="s">
        <v>308</v>
      </c>
      <c r="C226" s="118"/>
      <c r="D226" s="125">
        <v>28</v>
      </c>
      <c r="E226" s="119" t="s">
        <v>85</v>
      </c>
      <c r="F226" s="120">
        <v>650</v>
      </c>
      <c r="G226" s="205">
        <f t="shared" si="9"/>
        <v>18200</v>
      </c>
      <c r="H226" s="110"/>
      <c r="I226" s="203"/>
      <c r="J226" s="110"/>
      <c r="K226" s="203"/>
      <c r="L226" s="203"/>
      <c r="M226" s="203"/>
      <c r="N226" s="203"/>
      <c r="O226" s="203"/>
      <c r="P226" s="110"/>
      <c r="Q226" s="110"/>
      <c r="R226" s="110"/>
      <c r="S226" s="110"/>
      <c r="T226" s="26"/>
      <c r="U226" s="26"/>
      <c r="V226" s="26"/>
      <c r="W226" s="26"/>
      <c r="X226" s="26"/>
      <c r="Y226" s="26"/>
      <c r="Z226" s="26"/>
      <c r="AA226" s="26"/>
    </row>
    <row r="227" spans="1:27" ht="25">
      <c r="A227" s="117">
        <v>9</v>
      </c>
      <c r="B227" s="118" t="s">
        <v>309</v>
      </c>
      <c r="C227" s="118"/>
      <c r="D227" s="125"/>
      <c r="E227" s="119"/>
      <c r="F227" s="120"/>
      <c r="G227" s="205">
        <f t="shared" si="9"/>
        <v>0</v>
      </c>
      <c r="H227" s="110"/>
      <c r="I227" s="203"/>
      <c r="J227" s="110"/>
      <c r="K227" s="203"/>
      <c r="L227" s="203"/>
      <c r="M227" s="203"/>
      <c r="N227" s="203"/>
      <c r="O227" s="203"/>
      <c r="P227" s="110"/>
      <c r="Q227" s="110"/>
      <c r="R227" s="110"/>
      <c r="S227" s="110"/>
      <c r="T227" s="26"/>
      <c r="U227" s="26"/>
      <c r="V227" s="26"/>
      <c r="W227" s="26"/>
      <c r="X227" s="26"/>
      <c r="Y227" s="26"/>
      <c r="Z227" s="26"/>
      <c r="AA227" s="26"/>
    </row>
    <row r="228" spans="1:27">
      <c r="A228" s="117" t="s">
        <v>72</v>
      </c>
      <c r="B228" s="118" t="s">
        <v>310</v>
      </c>
      <c r="C228" s="118" t="s">
        <v>311</v>
      </c>
      <c r="D228" s="125">
        <v>6</v>
      </c>
      <c r="E228" s="119" t="s">
        <v>65</v>
      </c>
      <c r="F228" s="120">
        <v>295000</v>
      </c>
      <c r="G228" s="205">
        <f t="shared" si="9"/>
        <v>1770000</v>
      </c>
      <c r="H228" s="110"/>
      <c r="I228" s="203"/>
      <c r="J228" s="110"/>
      <c r="K228" s="203"/>
      <c r="L228" s="203"/>
      <c r="M228" s="203"/>
      <c r="N228" s="203"/>
      <c r="O228" s="203"/>
      <c r="P228" s="110"/>
      <c r="Q228" s="110"/>
      <c r="R228" s="110"/>
      <c r="S228" s="110"/>
      <c r="T228" s="26"/>
      <c r="U228" s="26"/>
      <c r="V228" s="26"/>
      <c r="W228" s="26"/>
      <c r="X228" s="26"/>
      <c r="Y228" s="26"/>
      <c r="Z228" s="26"/>
      <c r="AA228" s="26"/>
    </row>
    <row r="229" spans="1:27" s="25" customFormat="1">
      <c r="A229" s="117" t="s">
        <v>75</v>
      </c>
      <c r="B229" s="118" t="s">
        <v>312</v>
      </c>
      <c r="C229" s="118"/>
      <c r="D229" s="125">
        <v>0</v>
      </c>
      <c r="E229" s="119" t="s">
        <v>65</v>
      </c>
      <c r="F229" s="120">
        <v>240000</v>
      </c>
      <c r="G229" s="205">
        <f t="shared" si="9"/>
        <v>0</v>
      </c>
      <c r="H229" s="111"/>
      <c r="I229" s="204"/>
      <c r="J229" s="111"/>
      <c r="K229" s="204"/>
      <c r="L229" s="204"/>
      <c r="M229" s="204"/>
      <c r="N229" s="204"/>
      <c r="O229" s="204"/>
      <c r="P229" s="111"/>
      <c r="Q229" s="111"/>
      <c r="R229" s="111"/>
      <c r="S229" s="111"/>
      <c r="T229" s="27"/>
      <c r="U229" s="27"/>
      <c r="V229" s="27"/>
      <c r="W229" s="27"/>
      <c r="X229" s="27"/>
      <c r="Y229" s="27"/>
      <c r="Z229" s="27"/>
      <c r="AA229" s="27"/>
    </row>
    <row r="230" spans="1:27">
      <c r="A230" s="117" t="s">
        <v>77</v>
      </c>
      <c r="B230" s="118" t="s">
        <v>313</v>
      </c>
      <c r="C230" s="118"/>
      <c r="D230" s="125">
        <v>0</v>
      </c>
      <c r="E230" s="119" t="s">
        <v>65</v>
      </c>
      <c r="F230" s="120">
        <v>160000</v>
      </c>
      <c r="G230" s="205">
        <f t="shared" si="9"/>
        <v>0</v>
      </c>
      <c r="H230" s="110"/>
      <c r="I230" s="203"/>
      <c r="J230" s="110"/>
      <c r="K230" s="203"/>
      <c r="L230" s="203"/>
      <c r="M230" s="203"/>
      <c r="N230" s="203"/>
      <c r="O230" s="203"/>
      <c r="P230" s="110"/>
      <c r="Q230" s="110"/>
      <c r="R230" s="110"/>
      <c r="S230" s="110"/>
      <c r="T230" s="26"/>
      <c r="U230" s="26"/>
      <c r="V230" s="26"/>
      <c r="W230" s="26"/>
      <c r="X230" s="26"/>
      <c r="Y230" s="26"/>
      <c r="Z230" s="26"/>
      <c r="AA230" s="26"/>
    </row>
    <row r="231" spans="1:27" ht="37.5">
      <c r="A231" s="200" t="s">
        <v>314</v>
      </c>
      <c r="B231" s="173" t="s">
        <v>315</v>
      </c>
      <c r="C231" s="173" t="s">
        <v>316</v>
      </c>
      <c r="D231" s="174">
        <v>13</v>
      </c>
      <c r="E231" s="175" t="s">
        <v>65</v>
      </c>
      <c r="F231" s="176">
        <v>12500</v>
      </c>
      <c r="G231" s="251">
        <f t="shared" si="9"/>
        <v>162500</v>
      </c>
      <c r="H231" s="177"/>
      <c r="I231" s="206"/>
      <c r="J231" s="177"/>
      <c r="K231" s="206"/>
      <c r="L231" s="206"/>
      <c r="M231" s="206"/>
      <c r="N231" s="206">
        <f>'Civil JMR RA Bill 8'!J152</f>
        <v>13</v>
      </c>
      <c r="O231" s="210">
        <f>F231*N231</f>
        <v>162500</v>
      </c>
      <c r="P231" s="177"/>
      <c r="Q231" s="177"/>
      <c r="R231" s="177"/>
      <c r="S231" s="177"/>
      <c r="T231" s="26"/>
      <c r="U231" s="26"/>
      <c r="V231" s="26"/>
      <c r="W231" s="26"/>
      <c r="X231" s="26"/>
      <c r="Y231" s="26"/>
      <c r="Z231" s="26"/>
      <c r="AA231" s="26"/>
    </row>
    <row r="232" spans="1:27" s="25" customFormat="1" ht="37.5">
      <c r="A232" s="200" t="s">
        <v>317</v>
      </c>
      <c r="B232" s="173" t="s">
        <v>318</v>
      </c>
      <c r="C232" s="173" t="s">
        <v>316</v>
      </c>
      <c r="D232" s="174">
        <v>23</v>
      </c>
      <c r="E232" s="175" t="s">
        <v>65</v>
      </c>
      <c r="F232" s="176">
        <v>22500</v>
      </c>
      <c r="G232" s="251">
        <f t="shared" si="9"/>
        <v>517500</v>
      </c>
      <c r="H232" s="247"/>
      <c r="I232" s="248"/>
      <c r="J232" s="247"/>
      <c r="K232" s="248"/>
      <c r="L232" s="248"/>
      <c r="M232" s="248"/>
      <c r="N232" s="248">
        <f>'Civil JMR RA Bill 8'!J153</f>
        <v>23</v>
      </c>
      <c r="O232" s="249">
        <f>F232*N232</f>
        <v>517500</v>
      </c>
      <c r="P232" s="247"/>
      <c r="Q232" s="247"/>
      <c r="R232" s="247"/>
      <c r="S232" s="247"/>
      <c r="T232" s="27"/>
      <c r="U232" s="27"/>
      <c r="V232" s="27"/>
      <c r="W232" s="27"/>
      <c r="X232" s="27"/>
      <c r="Y232" s="27"/>
      <c r="Z232" s="27"/>
      <c r="AA232" s="27"/>
    </row>
    <row r="233" spans="1:27" ht="75">
      <c r="A233" s="117" t="s">
        <v>319</v>
      </c>
      <c r="B233" s="118" t="s">
        <v>320</v>
      </c>
      <c r="C233" s="118" t="s">
        <v>321</v>
      </c>
      <c r="D233" s="125">
        <v>1</v>
      </c>
      <c r="E233" s="119" t="s">
        <v>322</v>
      </c>
      <c r="F233" s="120">
        <v>25000</v>
      </c>
      <c r="G233" s="205">
        <f t="shared" si="9"/>
        <v>25000</v>
      </c>
      <c r="H233" s="110"/>
      <c r="I233" s="203"/>
      <c r="J233" s="110"/>
      <c r="K233" s="203"/>
      <c r="L233" s="203"/>
      <c r="M233" s="203"/>
      <c r="N233" s="203"/>
      <c r="O233" s="203"/>
      <c r="P233" s="110"/>
      <c r="Q233" s="110"/>
      <c r="R233" s="110"/>
      <c r="S233" s="110"/>
      <c r="T233" s="26"/>
      <c r="U233" s="26"/>
      <c r="V233" s="26"/>
      <c r="W233" s="26"/>
      <c r="X233" s="26"/>
      <c r="Y233" s="26"/>
      <c r="Z233" s="26"/>
      <c r="AA233" s="26"/>
    </row>
    <row r="234" spans="1:27" ht="75">
      <c r="A234" s="117">
        <v>11</v>
      </c>
      <c r="B234" s="118" t="s">
        <v>323</v>
      </c>
      <c r="C234" s="118"/>
      <c r="D234" s="125"/>
      <c r="E234" s="119"/>
      <c r="F234" s="120"/>
      <c r="G234" s="205">
        <f t="shared" si="9"/>
        <v>0</v>
      </c>
      <c r="H234" s="110"/>
      <c r="I234" s="203"/>
      <c r="J234" s="110"/>
      <c r="K234" s="203"/>
      <c r="L234" s="203"/>
      <c r="M234" s="203"/>
      <c r="N234" s="203"/>
      <c r="O234" s="203"/>
      <c r="P234" s="110"/>
      <c r="Q234" s="110"/>
      <c r="R234" s="110"/>
      <c r="S234" s="110"/>
      <c r="T234" s="26"/>
      <c r="U234" s="26"/>
      <c r="V234" s="26"/>
      <c r="W234" s="26"/>
      <c r="X234" s="26"/>
      <c r="Y234" s="26"/>
      <c r="Z234" s="26"/>
      <c r="AA234" s="26"/>
    </row>
    <row r="235" spans="1:27" s="25" customFormat="1">
      <c r="A235" s="117" t="s">
        <v>6</v>
      </c>
      <c r="B235" s="118" t="s">
        <v>324</v>
      </c>
      <c r="C235" s="118"/>
      <c r="D235" s="125">
        <v>4</v>
      </c>
      <c r="E235" s="119" t="s">
        <v>65</v>
      </c>
      <c r="F235" s="120">
        <v>3200</v>
      </c>
      <c r="G235" s="205">
        <f t="shared" si="9"/>
        <v>12800</v>
      </c>
      <c r="H235" s="111"/>
      <c r="I235" s="204"/>
      <c r="J235" s="111"/>
      <c r="K235" s="204"/>
      <c r="L235" s="204"/>
      <c r="M235" s="204"/>
      <c r="N235" s="204"/>
      <c r="O235" s="204"/>
      <c r="P235" s="111"/>
      <c r="Q235" s="111"/>
      <c r="R235" s="111"/>
      <c r="S235" s="111"/>
      <c r="T235" s="27"/>
      <c r="U235" s="27"/>
      <c r="V235" s="27"/>
      <c r="W235" s="27"/>
      <c r="X235" s="27"/>
      <c r="Y235" s="27"/>
      <c r="Z235" s="27"/>
      <c r="AA235" s="27"/>
    </row>
    <row r="236" spans="1:27" ht="112.5">
      <c r="A236" s="117">
        <v>23</v>
      </c>
      <c r="B236" s="118" t="s">
        <v>325</v>
      </c>
      <c r="C236" s="118"/>
      <c r="D236" s="125"/>
      <c r="E236" s="119"/>
      <c r="F236" s="120"/>
      <c r="G236" s="205">
        <f t="shared" si="9"/>
        <v>0</v>
      </c>
      <c r="H236" s="110"/>
      <c r="I236" s="203"/>
      <c r="J236" s="110"/>
      <c r="K236" s="203"/>
      <c r="L236" s="203"/>
      <c r="M236" s="203"/>
      <c r="N236" s="203"/>
      <c r="O236" s="203"/>
      <c r="P236" s="110"/>
      <c r="Q236" s="110"/>
      <c r="R236" s="110"/>
      <c r="S236" s="110"/>
      <c r="T236" s="26"/>
      <c r="U236" s="26"/>
      <c r="V236" s="26"/>
      <c r="W236" s="26"/>
      <c r="X236" s="26"/>
      <c r="Y236" s="26"/>
      <c r="Z236" s="26"/>
      <c r="AA236" s="26"/>
    </row>
    <row r="237" spans="1:27" ht="62.5">
      <c r="A237" s="117"/>
      <c r="B237" s="118" t="s">
        <v>326</v>
      </c>
      <c r="C237" s="118"/>
      <c r="D237" s="125"/>
      <c r="E237" s="119"/>
      <c r="F237" s="120"/>
      <c r="G237" s="205">
        <f t="shared" si="9"/>
        <v>0</v>
      </c>
      <c r="H237" s="110"/>
      <c r="I237" s="203"/>
      <c r="J237" s="110"/>
      <c r="K237" s="203"/>
      <c r="L237" s="203"/>
      <c r="M237" s="203"/>
      <c r="N237" s="203"/>
      <c r="O237" s="203"/>
      <c r="P237" s="110"/>
      <c r="Q237" s="110"/>
      <c r="R237" s="110"/>
      <c r="S237" s="110"/>
      <c r="T237" s="26"/>
      <c r="U237" s="26"/>
      <c r="V237" s="26"/>
      <c r="W237" s="26"/>
      <c r="X237" s="26"/>
      <c r="Y237" s="26"/>
      <c r="Z237" s="26"/>
      <c r="AA237" s="26"/>
    </row>
    <row r="238" spans="1:27" s="25" customFormat="1" ht="62.5">
      <c r="A238" s="117"/>
      <c r="B238" s="118" t="s">
        <v>327</v>
      </c>
      <c r="C238" s="118"/>
      <c r="D238" s="125"/>
      <c r="E238" s="119"/>
      <c r="F238" s="120"/>
      <c r="G238" s="205">
        <f t="shared" si="9"/>
        <v>0</v>
      </c>
      <c r="H238" s="111"/>
      <c r="I238" s="204"/>
      <c r="J238" s="111"/>
      <c r="K238" s="204"/>
      <c r="L238" s="204"/>
      <c r="M238" s="204"/>
      <c r="N238" s="204"/>
      <c r="O238" s="204"/>
      <c r="P238" s="111"/>
      <c r="Q238" s="111"/>
      <c r="R238" s="111"/>
      <c r="S238" s="111"/>
      <c r="T238" s="27"/>
      <c r="U238" s="27"/>
      <c r="V238" s="27"/>
      <c r="W238" s="27"/>
      <c r="X238" s="27"/>
      <c r="Y238" s="27"/>
      <c r="Z238" s="27"/>
      <c r="AA238" s="27"/>
    </row>
    <row r="239" spans="1:27" ht="50">
      <c r="A239" s="117"/>
      <c r="B239" s="118" t="s">
        <v>328</v>
      </c>
      <c r="C239" s="118"/>
      <c r="D239" s="125"/>
      <c r="E239" s="119"/>
      <c r="F239" s="120"/>
      <c r="G239" s="205">
        <f t="shared" si="9"/>
        <v>0</v>
      </c>
      <c r="H239" s="110"/>
      <c r="I239" s="203"/>
      <c r="J239" s="110"/>
      <c r="K239" s="203"/>
      <c r="L239" s="203"/>
      <c r="M239" s="203"/>
      <c r="N239" s="203"/>
      <c r="O239" s="203"/>
      <c r="P239" s="110"/>
      <c r="Q239" s="110"/>
      <c r="R239" s="110"/>
      <c r="S239" s="110"/>
      <c r="T239" s="26"/>
      <c r="U239" s="26"/>
      <c r="V239" s="26"/>
      <c r="W239" s="26"/>
      <c r="X239" s="26"/>
      <c r="Y239" s="26"/>
      <c r="Z239" s="26"/>
      <c r="AA239" s="26"/>
    </row>
    <row r="240" spans="1:27" ht="125">
      <c r="A240" s="117"/>
      <c r="B240" s="118" t="s">
        <v>329</v>
      </c>
      <c r="C240" s="118"/>
      <c r="D240" s="125"/>
      <c r="E240" s="119"/>
      <c r="F240" s="120"/>
      <c r="G240" s="205">
        <f t="shared" si="9"/>
        <v>0</v>
      </c>
      <c r="H240" s="110"/>
      <c r="I240" s="203"/>
      <c r="J240" s="110"/>
      <c r="K240" s="203"/>
      <c r="L240" s="203"/>
      <c r="M240" s="203"/>
      <c r="N240" s="203"/>
      <c r="O240" s="203"/>
      <c r="P240" s="110"/>
      <c r="Q240" s="110"/>
      <c r="R240" s="110"/>
      <c r="S240" s="110"/>
      <c r="T240" s="26"/>
      <c r="U240" s="26"/>
      <c r="V240" s="26"/>
      <c r="W240" s="26"/>
      <c r="X240" s="26"/>
      <c r="Y240" s="26"/>
      <c r="Z240" s="26"/>
      <c r="AA240" s="26"/>
    </row>
    <row r="241" spans="1:27" s="25" customFormat="1" ht="25">
      <c r="A241" s="117"/>
      <c r="B241" s="118" t="s">
        <v>330</v>
      </c>
      <c r="C241" s="118"/>
      <c r="D241" s="125">
        <v>4</v>
      </c>
      <c r="E241" s="119" t="s">
        <v>74</v>
      </c>
      <c r="F241" s="120">
        <v>30500</v>
      </c>
      <c r="G241" s="205">
        <f t="shared" si="9"/>
        <v>122000</v>
      </c>
      <c r="H241" s="111"/>
      <c r="I241" s="204"/>
      <c r="J241" s="111"/>
      <c r="K241" s="204"/>
      <c r="L241" s="204"/>
      <c r="M241" s="204"/>
      <c r="N241" s="204"/>
      <c r="O241" s="204"/>
      <c r="P241" s="111"/>
      <c r="Q241" s="111"/>
      <c r="R241" s="111"/>
      <c r="S241" s="111"/>
      <c r="T241" s="27"/>
      <c r="U241" s="27"/>
      <c r="V241" s="27"/>
      <c r="W241" s="27"/>
      <c r="X241" s="27"/>
      <c r="Y241" s="27"/>
      <c r="Z241" s="27"/>
      <c r="AA241" s="27"/>
    </row>
    <row r="242" spans="1:27" ht="112.5">
      <c r="A242" s="117">
        <v>24</v>
      </c>
      <c r="B242" s="118" t="s">
        <v>331</v>
      </c>
      <c r="C242" s="118" t="s">
        <v>332</v>
      </c>
      <c r="D242" s="125">
        <v>18.656000000000002</v>
      </c>
      <c r="E242" s="119" t="s">
        <v>80</v>
      </c>
      <c r="F242" s="120">
        <v>1800</v>
      </c>
      <c r="G242" s="205">
        <f t="shared" si="9"/>
        <v>33580.800000000003</v>
      </c>
      <c r="H242" s="110"/>
      <c r="I242" s="203"/>
      <c r="J242" s="110"/>
      <c r="K242" s="203"/>
      <c r="L242" s="203"/>
      <c r="M242" s="203"/>
      <c r="N242" s="203"/>
      <c r="O242" s="203"/>
      <c r="P242" s="110"/>
      <c r="Q242" s="110"/>
      <c r="R242" s="110"/>
      <c r="S242" s="110"/>
      <c r="T242" s="26"/>
      <c r="U242" s="26"/>
      <c r="V242" s="26"/>
      <c r="W242" s="26"/>
      <c r="X242" s="26"/>
      <c r="Y242" s="26"/>
      <c r="Z242" s="26"/>
      <c r="AA242" s="26"/>
    </row>
    <row r="243" spans="1:27">
      <c r="A243" s="117"/>
      <c r="B243" s="122" t="s">
        <v>333</v>
      </c>
      <c r="C243" s="122"/>
      <c r="D243" s="9"/>
      <c r="E243" s="119"/>
      <c r="F243" s="120"/>
      <c r="G243" s="205">
        <f>SUM(G204:G242)</f>
        <v>3119146.1999999997</v>
      </c>
      <c r="H243" s="121">
        <f t="shared" ref="H243:M243" si="11">SUM(H204:H242)</f>
        <v>0</v>
      </c>
      <c r="I243" s="205">
        <f t="shared" si="11"/>
        <v>0</v>
      </c>
      <c r="J243" s="121">
        <f t="shared" si="11"/>
        <v>0</v>
      </c>
      <c r="K243" s="205">
        <f t="shared" si="11"/>
        <v>0</v>
      </c>
      <c r="L243" s="205">
        <f t="shared" si="11"/>
        <v>0</v>
      </c>
      <c r="M243" s="205">
        <f t="shared" si="11"/>
        <v>0</v>
      </c>
      <c r="N243" s="205">
        <f t="shared" ref="N243" si="12">SUM(N204:N242)</f>
        <v>76.27355</v>
      </c>
      <c r="O243" s="205">
        <f>SUM(O204:O242)</f>
        <v>991275.36</v>
      </c>
      <c r="P243" s="121">
        <f t="shared" ref="P243" si="13">SUM(P204:P242)</f>
        <v>0</v>
      </c>
      <c r="Q243" s="121">
        <f t="shared" ref="Q243" si="14">SUM(Q204:Q242)</f>
        <v>0</v>
      </c>
      <c r="R243" s="121">
        <f t="shared" ref="R243" si="15">SUM(R204:R242)</f>
        <v>0</v>
      </c>
      <c r="S243" s="121">
        <f t="shared" ref="S243" si="16">SUM(S204:S242)</f>
        <v>0</v>
      </c>
      <c r="T243" s="26"/>
      <c r="U243" s="26"/>
      <c r="V243" s="26"/>
      <c r="W243" s="26"/>
      <c r="X243" s="26"/>
      <c r="Y243" s="26"/>
      <c r="Z243" s="26"/>
      <c r="AA243" s="26"/>
    </row>
    <row r="244" spans="1:27">
      <c r="A244" s="117"/>
      <c r="B244" s="118"/>
      <c r="C244" s="118"/>
      <c r="D244" s="9"/>
      <c r="E244" s="119"/>
      <c r="F244" s="120"/>
      <c r="G244" s="205"/>
      <c r="H244" s="110"/>
      <c r="I244" s="203"/>
      <c r="J244" s="110"/>
      <c r="K244" s="203"/>
      <c r="L244" s="203"/>
      <c r="M244" s="203"/>
      <c r="N244" s="203"/>
      <c r="O244" s="203"/>
      <c r="P244" s="110"/>
      <c r="Q244" s="110"/>
      <c r="R244" s="110"/>
      <c r="S244" s="110"/>
      <c r="T244" s="26"/>
      <c r="U244" s="26"/>
      <c r="V244" s="26"/>
      <c r="W244" s="26"/>
      <c r="X244" s="26"/>
      <c r="Y244" s="26"/>
      <c r="Z244" s="26"/>
      <c r="AA244" s="26"/>
    </row>
    <row r="245" spans="1:27">
      <c r="A245" s="117" t="s">
        <v>55</v>
      </c>
      <c r="B245" s="126" t="s">
        <v>334</v>
      </c>
      <c r="C245" s="126"/>
      <c r="D245" s="9"/>
      <c r="E245" s="119" t="s">
        <v>335</v>
      </c>
      <c r="F245" s="121"/>
      <c r="G245" s="205">
        <f>SUM(G6:G244)/2</f>
        <v>18918369.38075652</v>
      </c>
      <c r="H245" s="121">
        <f t="shared" ref="H245:L245" si="17">SUM(H6:H244)/2</f>
        <v>104.17660000000001</v>
      </c>
      <c r="I245" s="205">
        <f>SUM(I6:I244)</f>
        <v>562553.64</v>
      </c>
      <c r="J245" s="121">
        <f t="shared" si="17"/>
        <v>313.35563100000002</v>
      </c>
      <c r="K245" s="205">
        <f t="shared" si="17"/>
        <v>3641121.8345999997</v>
      </c>
      <c r="L245" s="205">
        <f t="shared" si="17"/>
        <v>384.03645</v>
      </c>
      <c r="M245" s="205">
        <f>M201+M192+M87+M41</f>
        <v>1004360.933</v>
      </c>
      <c r="N245" s="205">
        <f t="shared" ref="N245" si="18">SUM(N6:N244)/2</f>
        <v>423.78008999999997</v>
      </c>
      <c r="O245" s="205">
        <f>O243+O201+O184+O108+O87+O41</f>
        <v>3821193.7655569594</v>
      </c>
      <c r="P245" s="121">
        <f t="shared" ref="P245" si="19">SUM(P6:P244)/2</f>
        <v>0</v>
      </c>
      <c r="Q245" s="121">
        <f t="shared" ref="Q245" si="20">SUM(Q6:Q244)/2</f>
        <v>0</v>
      </c>
      <c r="R245" s="121">
        <f t="shared" ref="R245" si="21">SUM(R6:R244)/2</f>
        <v>0</v>
      </c>
      <c r="S245" s="121">
        <f t="shared" ref="S245" si="22">SUM(S6:S244)/2</f>
        <v>0</v>
      </c>
    </row>
    <row r="246" spans="1:27">
      <c r="A246" s="117" t="s">
        <v>82</v>
      </c>
      <c r="B246" s="126" t="s">
        <v>336</v>
      </c>
      <c r="C246" s="126"/>
      <c r="D246" s="127"/>
      <c r="E246" s="119" t="s">
        <v>335</v>
      </c>
      <c r="F246" s="128"/>
      <c r="G246" s="208">
        <f>G245*0.18</f>
        <v>3405306.4885361735</v>
      </c>
      <c r="H246" s="120">
        <f t="shared" ref="H246:M246" si="23">H245*0.18</f>
        <v>18.751788000000001</v>
      </c>
      <c r="I246" s="208">
        <f t="shared" si="23"/>
        <v>101259.65519999999</v>
      </c>
      <c r="J246" s="120">
        <f t="shared" si="23"/>
        <v>56.404013580000004</v>
      </c>
      <c r="K246" s="208">
        <f>K245*18%</f>
        <v>655401.93022799992</v>
      </c>
      <c r="L246" s="208">
        <f t="shared" si="23"/>
        <v>69.126560999999995</v>
      </c>
      <c r="M246" s="208">
        <f t="shared" si="23"/>
        <v>180784.96793999997</v>
      </c>
      <c r="N246" s="208">
        <f t="shared" ref="N246" si="24">N245*0.18</f>
        <v>76.280416199999991</v>
      </c>
      <c r="O246" s="208">
        <f t="shared" ref="O246" si="25">O245*0.18</f>
        <v>687814.87780025264</v>
      </c>
      <c r="P246" s="120">
        <f t="shared" ref="P246" si="26">P245*0.18</f>
        <v>0</v>
      </c>
      <c r="Q246" s="120">
        <f t="shared" ref="Q246" si="27">Q245*0.18</f>
        <v>0</v>
      </c>
      <c r="R246" s="120">
        <f t="shared" ref="R246" si="28">R245*0.18</f>
        <v>0</v>
      </c>
      <c r="S246" s="120">
        <f t="shared" ref="S246" si="29">S245*0.18</f>
        <v>0</v>
      </c>
    </row>
    <row r="247" spans="1:27">
      <c r="A247" s="117" t="s">
        <v>101</v>
      </c>
      <c r="B247" s="126" t="s">
        <v>337</v>
      </c>
      <c r="C247" s="126"/>
      <c r="D247" s="129"/>
      <c r="E247" s="119" t="s">
        <v>335</v>
      </c>
      <c r="F247" s="121"/>
      <c r="G247" s="205">
        <f>SUM(G245:G246)</f>
        <v>22323675.869292691</v>
      </c>
      <c r="H247" s="121">
        <f t="shared" ref="H247:M247" si="30">SUM(H245:H246)</f>
        <v>122.92838800000001</v>
      </c>
      <c r="I247" s="205">
        <f t="shared" si="30"/>
        <v>663813.29520000005</v>
      </c>
      <c r="J247" s="121">
        <f t="shared" si="30"/>
        <v>369.75964458000004</v>
      </c>
      <c r="K247" s="205">
        <f>K246+K245</f>
        <v>4296523.7648279993</v>
      </c>
      <c r="L247" s="205">
        <f t="shared" si="30"/>
        <v>453.16301099999998</v>
      </c>
      <c r="M247" s="205">
        <f t="shared" si="30"/>
        <v>1185145.9009399998</v>
      </c>
      <c r="N247" s="205">
        <f t="shared" ref="N247" si="31">SUM(N245:N246)</f>
        <v>500.06050619999996</v>
      </c>
      <c r="O247" s="205">
        <f t="shared" ref="O247" si="32">SUM(O245:O246)</f>
        <v>4509008.6433572117</v>
      </c>
      <c r="P247" s="121">
        <f t="shared" ref="P247" si="33">SUM(P245:P246)</f>
        <v>0</v>
      </c>
      <c r="Q247" s="121">
        <f t="shared" ref="Q247" si="34">SUM(Q245:Q246)</f>
        <v>0</v>
      </c>
      <c r="R247" s="121">
        <f t="shared" ref="R247" si="35">SUM(R245:R246)</f>
        <v>0</v>
      </c>
      <c r="S247" s="121">
        <f t="shared" ref="S247" si="36">SUM(S245:S246)</f>
        <v>0</v>
      </c>
    </row>
  </sheetData>
  <mergeCells count="25">
    <mergeCell ref="A3:A5"/>
    <mergeCell ref="B3:B5"/>
    <mergeCell ref="C3:C5"/>
    <mergeCell ref="D3:D5"/>
    <mergeCell ref="E3:E5"/>
    <mergeCell ref="C2:Q2"/>
    <mergeCell ref="N3:O3"/>
    <mergeCell ref="N4:N5"/>
    <mergeCell ref="H3:I3"/>
    <mergeCell ref="H4:H5"/>
    <mergeCell ref="I4:I5"/>
    <mergeCell ref="J3:K3"/>
    <mergeCell ref="J4:J5"/>
    <mergeCell ref="K4:K5"/>
    <mergeCell ref="F3:G3"/>
    <mergeCell ref="O4:O5"/>
    <mergeCell ref="R3:S3"/>
    <mergeCell ref="R4:R5"/>
    <mergeCell ref="S4:S5"/>
    <mergeCell ref="L3:M3"/>
    <mergeCell ref="L4:L5"/>
    <mergeCell ref="M4:M5"/>
    <mergeCell ref="P3:Q3"/>
    <mergeCell ref="P4:P5"/>
    <mergeCell ref="Q4:Q5"/>
  </mergeCells>
  <pageMargins left="0.70866141732283472" right="0.70866141732283472" top="0.74803149606299213" bottom="0.74803149606299213" header="0.31496062992125984" footer="0.31496062992125984"/>
  <pageSetup paperSize="8" scale="30" fitToHeight="1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65"/>
  <sheetViews>
    <sheetView topLeftCell="A31" zoomScale="80" zoomScaleNormal="80" workbookViewId="0">
      <selection activeCell="M46" sqref="M46"/>
    </sheetView>
  </sheetViews>
  <sheetFormatPr defaultRowHeight="14.5"/>
  <cols>
    <col min="3" max="3" width="43.54296875" customWidth="1"/>
  </cols>
  <sheetData>
    <row r="2" spans="1:12" ht="28">
      <c r="A2" s="43" t="s">
        <v>1</v>
      </c>
      <c r="B2" s="43" t="s">
        <v>345</v>
      </c>
      <c r="C2" s="43" t="s">
        <v>346</v>
      </c>
      <c r="D2" s="44" t="s">
        <v>347</v>
      </c>
      <c r="E2" s="45" t="s">
        <v>348</v>
      </c>
      <c r="F2" s="45" t="s">
        <v>349</v>
      </c>
      <c r="G2" s="45" t="s">
        <v>350</v>
      </c>
      <c r="H2" s="45" t="s">
        <v>351</v>
      </c>
      <c r="I2" s="45" t="s">
        <v>74</v>
      </c>
      <c r="J2" s="45" t="s">
        <v>49</v>
      </c>
      <c r="K2" s="45" t="s">
        <v>432</v>
      </c>
      <c r="L2" s="45" t="s">
        <v>353</v>
      </c>
    </row>
    <row r="3" spans="1:12" ht="203">
      <c r="A3" s="47">
        <v>1</v>
      </c>
      <c r="B3" s="47">
        <v>5</v>
      </c>
      <c r="C3" s="179" t="s">
        <v>433</v>
      </c>
      <c r="D3" s="31"/>
      <c r="E3" s="31"/>
      <c r="F3" s="31"/>
      <c r="G3" s="31"/>
      <c r="H3" s="31"/>
      <c r="I3" s="31"/>
      <c r="J3" s="31"/>
      <c r="K3" s="31"/>
      <c r="L3" s="31"/>
    </row>
    <row r="4" spans="1:12">
      <c r="A4" s="31"/>
      <c r="B4" s="47" t="s">
        <v>6</v>
      </c>
      <c r="C4" t="s">
        <v>434</v>
      </c>
      <c r="D4" s="31"/>
      <c r="E4" s="31"/>
      <c r="F4" s="31"/>
      <c r="G4" s="31"/>
      <c r="H4" s="31"/>
      <c r="I4" s="31"/>
      <c r="J4" s="31"/>
      <c r="K4" s="31"/>
      <c r="L4" s="31"/>
    </row>
    <row r="5" spans="1:12">
      <c r="A5" s="31"/>
      <c r="B5" s="31"/>
      <c r="C5" s="31"/>
      <c r="D5" s="31" t="s">
        <v>435</v>
      </c>
      <c r="E5" s="165">
        <f>(9.5+11.8)*0.5</f>
        <v>10.65</v>
      </c>
      <c r="F5" s="165">
        <v>13.5</v>
      </c>
      <c r="G5" s="165"/>
      <c r="H5" s="165" t="s">
        <v>62</v>
      </c>
      <c r="I5" s="165">
        <v>1</v>
      </c>
      <c r="J5" s="165">
        <f>E5*F5</f>
        <v>143.77500000000001</v>
      </c>
      <c r="K5" s="165"/>
      <c r="L5" s="165"/>
    </row>
    <row r="6" spans="1:12">
      <c r="A6" s="31"/>
      <c r="B6" s="31"/>
      <c r="C6" s="31"/>
      <c r="D6" s="31"/>
      <c r="E6" s="165">
        <v>7.4</v>
      </c>
      <c r="F6" s="165">
        <v>2.1</v>
      </c>
      <c r="G6" s="165"/>
      <c r="H6" s="165" t="s">
        <v>62</v>
      </c>
      <c r="I6" s="165">
        <v>1</v>
      </c>
      <c r="J6" s="165">
        <f t="shared" ref="J6:J8" si="0">E6*F6</f>
        <v>15.540000000000001</v>
      </c>
      <c r="K6" s="165"/>
      <c r="L6" s="165"/>
    </row>
    <row r="7" spans="1:12">
      <c r="A7" s="31"/>
      <c r="B7" s="31"/>
      <c r="C7" s="31"/>
      <c r="D7" s="31"/>
      <c r="E7" s="165">
        <v>4.0999999999999996</v>
      </c>
      <c r="F7" s="165">
        <v>1.2</v>
      </c>
      <c r="G7" s="165"/>
      <c r="H7" s="165" t="s">
        <v>62</v>
      </c>
      <c r="I7" s="165">
        <v>1</v>
      </c>
      <c r="J7" s="165">
        <f t="shared" si="0"/>
        <v>4.919999999999999</v>
      </c>
      <c r="K7" s="165"/>
      <c r="L7" s="165"/>
    </row>
    <row r="8" spans="1:12">
      <c r="A8" s="31"/>
      <c r="B8" s="31"/>
      <c r="C8" s="31"/>
      <c r="D8" s="31"/>
      <c r="E8" s="165">
        <f>(6.15+7.4)*0.5</f>
        <v>6.7750000000000004</v>
      </c>
      <c r="F8" s="165">
        <v>13.7</v>
      </c>
      <c r="G8" s="165"/>
      <c r="H8" s="165" t="s">
        <v>62</v>
      </c>
      <c r="I8" s="165">
        <v>1</v>
      </c>
      <c r="J8" s="165">
        <f t="shared" si="0"/>
        <v>92.817499999999995</v>
      </c>
      <c r="K8" s="165"/>
      <c r="L8" s="165"/>
    </row>
    <row r="9" spans="1:12">
      <c r="A9" s="31"/>
      <c r="B9" s="31"/>
      <c r="C9" s="31"/>
      <c r="D9" s="31"/>
      <c r="E9" s="165"/>
      <c r="F9" s="165"/>
      <c r="G9" s="165"/>
      <c r="H9" s="165"/>
      <c r="I9" s="165"/>
      <c r="J9" s="165"/>
      <c r="K9" s="165"/>
      <c r="L9" s="165"/>
    </row>
    <row r="10" spans="1:12">
      <c r="A10" s="31"/>
      <c r="B10" s="31"/>
      <c r="C10" s="31"/>
      <c r="D10" s="31"/>
      <c r="E10" s="165"/>
      <c r="F10" s="165"/>
      <c r="G10" s="165"/>
      <c r="H10" s="577" t="s">
        <v>436</v>
      </c>
      <c r="I10" s="578"/>
      <c r="J10" s="180">
        <f>SUM(J5:J9)</f>
        <v>257.05250000000001</v>
      </c>
      <c r="K10" s="165"/>
      <c r="L10" s="165"/>
    </row>
    <row r="11" spans="1:12">
      <c r="A11" s="31"/>
      <c r="B11" s="31"/>
      <c r="C11" s="31"/>
      <c r="D11" s="31"/>
      <c r="E11" s="165"/>
      <c r="F11" s="165"/>
      <c r="G11" s="165"/>
      <c r="H11" s="165"/>
      <c r="I11" s="165"/>
      <c r="J11" s="165"/>
      <c r="K11" s="181">
        <v>9300</v>
      </c>
      <c r="L11" s="165"/>
    </row>
    <row r="12" spans="1:12">
      <c r="A12" s="31"/>
      <c r="B12" s="31"/>
      <c r="C12" s="31"/>
      <c r="D12" s="31"/>
      <c r="E12" s="31"/>
      <c r="F12" s="31"/>
      <c r="G12" s="31"/>
      <c r="H12" s="577" t="s">
        <v>53</v>
      </c>
      <c r="I12" s="579"/>
      <c r="J12" s="578"/>
      <c r="K12" s="53"/>
      <c r="L12" s="53">
        <f>J10*K11</f>
        <v>2390588.25</v>
      </c>
    </row>
    <row r="13" spans="1:12">
      <c r="A13" s="31"/>
      <c r="B13" s="31"/>
      <c r="C13" s="31"/>
      <c r="D13" s="31"/>
      <c r="E13" s="31"/>
      <c r="F13" s="31"/>
      <c r="G13" s="31"/>
      <c r="H13" s="31"/>
      <c r="I13" s="31"/>
      <c r="J13" s="31"/>
      <c r="K13" s="31"/>
      <c r="L13" s="31"/>
    </row>
    <row r="14" spans="1:12" ht="101.5">
      <c r="A14" s="182">
        <v>2</v>
      </c>
      <c r="B14" s="47" t="s">
        <v>10</v>
      </c>
      <c r="C14" s="94" t="s">
        <v>437</v>
      </c>
      <c r="D14" s="179" t="s">
        <v>438</v>
      </c>
      <c r="E14" s="56">
        <v>82.367999999999995</v>
      </c>
      <c r="F14" s="31"/>
      <c r="G14" s="31"/>
      <c r="H14" s="31"/>
      <c r="I14" s="31"/>
      <c r="J14" s="31"/>
      <c r="K14" s="31">
        <v>8500</v>
      </c>
      <c r="L14" s="31">
        <f>E14*K14</f>
        <v>700128</v>
      </c>
    </row>
    <row r="15" spans="1:12">
      <c r="B15" s="31"/>
      <c r="C15" s="31"/>
      <c r="D15" s="31"/>
      <c r="E15" s="31"/>
      <c r="F15" s="31"/>
      <c r="G15" s="31"/>
      <c r="H15" s="31"/>
      <c r="I15" s="31"/>
      <c r="J15" s="31"/>
      <c r="K15" s="31"/>
      <c r="L15" s="31"/>
    </row>
    <row r="16" spans="1:12">
      <c r="B16" s="31"/>
      <c r="C16" s="31"/>
      <c r="D16" s="31"/>
      <c r="E16" s="31"/>
      <c r="F16" s="31"/>
      <c r="G16" s="31"/>
      <c r="H16" s="31"/>
      <c r="I16" s="31"/>
      <c r="J16" s="31"/>
      <c r="K16" s="31"/>
      <c r="L16" s="31"/>
    </row>
    <row r="17" spans="1:12">
      <c r="B17" s="31"/>
      <c r="C17" s="31"/>
      <c r="D17" s="31"/>
      <c r="E17" s="31"/>
      <c r="F17" s="31"/>
      <c r="G17" s="31"/>
      <c r="H17" s="577" t="s">
        <v>439</v>
      </c>
      <c r="I17" s="579"/>
      <c r="J17" s="578"/>
      <c r="K17" s="53"/>
      <c r="L17" s="53">
        <f>SUM(L12:L16)</f>
        <v>3090716.25</v>
      </c>
    </row>
    <row r="18" spans="1:12">
      <c r="B18" s="31"/>
      <c r="C18" s="31"/>
      <c r="D18" s="31"/>
      <c r="E18" s="31"/>
      <c r="F18" s="31"/>
      <c r="G18" s="31"/>
      <c r="H18" s="31"/>
      <c r="I18" s="31"/>
      <c r="J18" s="31"/>
      <c r="K18" s="31"/>
      <c r="L18" s="31"/>
    </row>
    <row r="19" spans="1:12">
      <c r="A19" s="32"/>
      <c r="B19" s="32"/>
      <c r="C19" s="32"/>
      <c r="D19" s="32"/>
      <c r="E19" s="32"/>
      <c r="F19" s="32"/>
      <c r="G19" s="32"/>
      <c r="H19" s="183"/>
      <c r="I19" s="32"/>
      <c r="J19" s="32"/>
      <c r="K19" s="32"/>
      <c r="L19" s="32"/>
    </row>
    <row r="20" spans="1:12" ht="19.5">
      <c r="A20" s="184"/>
      <c r="B20" s="580" t="s">
        <v>338</v>
      </c>
      <c r="C20" s="580"/>
      <c r="D20" s="580"/>
      <c r="E20" s="580"/>
      <c r="F20" s="580"/>
      <c r="G20" s="580"/>
      <c r="H20" s="580"/>
      <c r="I20" s="580"/>
      <c r="J20" s="580"/>
      <c r="K20" s="185"/>
      <c r="L20" s="185"/>
    </row>
    <row r="21" spans="1:12">
      <c r="A21" s="581" t="s">
        <v>339</v>
      </c>
      <c r="B21" s="581"/>
      <c r="C21" s="581"/>
      <c r="D21" s="581"/>
      <c r="E21" s="581"/>
      <c r="F21" s="581"/>
      <c r="G21" s="581"/>
      <c r="H21" s="581"/>
      <c r="I21" s="581"/>
      <c r="J21" s="185"/>
      <c r="K21" s="185"/>
      <c r="L21" s="185"/>
    </row>
    <row r="22" spans="1:12">
      <c r="A22" s="582" t="s">
        <v>440</v>
      </c>
      <c r="B22" s="582"/>
      <c r="C22" s="582"/>
      <c r="D22" s="582"/>
      <c r="E22" s="582"/>
      <c r="F22" s="582"/>
      <c r="G22" s="582"/>
      <c r="H22" s="582"/>
      <c r="I22" s="582"/>
      <c r="J22" s="185"/>
      <c r="K22" s="185"/>
      <c r="L22" s="185"/>
    </row>
    <row r="23" spans="1:12" ht="15.5">
      <c r="A23" s="583" t="s">
        <v>441</v>
      </c>
      <c r="B23" s="583"/>
      <c r="C23" s="583"/>
      <c r="D23" s="583"/>
      <c r="E23" s="583"/>
      <c r="F23" s="583"/>
      <c r="G23" s="583"/>
      <c r="H23" s="583"/>
      <c r="I23" s="583"/>
      <c r="J23" s="185"/>
      <c r="K23" s="185"/>
      <c r="L23" s="185"/>
    </row>
    <row r="24" spans="1:12" ht="15.5">
      <c r="A24" s="186" t="s">
        <v>442</v>
      </c>
      <c r="B24" s="187"/>
      <c r="C24" s="188"/>
      <c r="D24" s="185"/>
      <c r="E24" s="189"/>
      <c r="F24" s="189"/>
      <c r="G24" s="189"/>
      <c r="H24" s="189"/>
      <c r="I24" s="189"/>
      <c r="J24" s="185"/>
      <c r="K24" s="185"/>
      <c r="L24" s="185"/>
    </row>
    <row r="25" spans="1:12" ht="15.5">
      <c r="A25" s="186" t="s">
        <v>443</v>
      </c>
      <c r="B25" s="187"/>
      <c r="C25" s="190"/>
      <c r="D25" s="191"/>
      <c r="E25" s="189"/>
      <c r="F25" s="189"/>
      <c r="G25" s="189"/>
      <c r="H25" s="189"/>
      <c r="I25" s="189"/>
      <c r="J25" s="185"/>
      <c r="K25" s="185"/>
      <c r="L25" s="185"/>
    </row>
    <row r="26" spans="1:12" ht="15.5">
      <c r="A26" s="192"/>
      <c r="B26" s="192"/>
      <c r="C26" s="192"/>
      <c r="D26" s="193"/>
      <c r="E26" s="193"/>
      <c r="F26" s="193"/>
      <c r="G26" s="194"/>
      <c r="H26" s="194"/>
      <c r="I26" s="194"/>
      <c r="J26" s="185"/>
      <c r="K26" s="185"/>
      <c r="L26" s="185"/>
    </row>
    <row r="27" spans="1:12">
      <c r="A27" s="584" t="s">
        <v>444</v>
      </c>
      <c r="B27" s="584"/>
      <c r="C27" s="584"/>
      <c r="D27" s="584"/>
      <c r="E27" s="584"/>
      <c r="F27" s="584"/>
      <c r="G27" s="584"/>
      <c r="H27" s="584"/>
      <c r="I27" s="584"/>
      <c r="J27" s="185"/>
      <c r="K27" s="185"/>
      <c r="L27" s="185"/>
    </row>
    <row r="28" spans="1:12" ht="28">
      <c r="A28" s="43" t="s">
        <v>1</v>
      </c>
      <c r="B28" s="43" t="s">
        <v>345</v>
      </c>
      <c r="C28" s="43" t="s">
        <v>346</v>
      </c>
      <c r="D28" s="44" t="s">
        <v>347</v>
      </c>
      <c r="E28" s="45" t="s">
        <v>348</v>
      </c>
      <c r="F28" s="45" t="s">
        <v>349</v>
      </c>
      <c r="G28" s="45" t="s">
        <v>350</v>
      </c>
      <c r="H28" s="45" t="s">
        <v>351</v>
      </c>
      <c r="I28" s="45" t="s">
        <v>74</v>
      </c>
      <c r="J28" s="45" t="s">
        <v>49</v>
      </c>
      <c r="K28" s="45" t="s">
        <v>432</v>
      </c>
      <c r="L28" s="45" t="s">
        <v>353</v>
      </c>
    </row>
    <row r="29" spans="1:12">
      <c r="A29" s="43"/>
      <c r="B29" s="43"/>
      <c r="C29" s="195"/>
      <c r="D29" s="44"/>
      <c r="E29" s="45"/>
      <c r="F29" s="45"/>
      <c r="G29" s="45"/>
      <c r="H29" s="45"/>
      <c r="I29" s="45"/>
      <c r="J29" s="45"/>
      <c r="K29" s="45"/>
      <c r="L29" s="45"/>
    </row>
    <row r="30" spans="1:12" ht="262.5" customHeight="1">
      <c r="A30" s="47">
        <v>1</v>
      </c>
      <c r="B30" s="31"/>
      <c r="C30" s="196" t="s">
        <v>445</v>
      </c>
      <c r="D30" s="47"/>
      <c r="E30" s="31"/>
      <c r="F30" s="31"/>
      <c r="G30" s="31"/>
      <c r="H30" s="31"/>
      <c r="I30" s="31"/>
      <c r="J30" s="31"/>
      <c r="K30" s="31"/>
      <c r="L30" s="31"/>
    </row>
    <row r="31" spans="1:12">
      <c r="A31" s="31"/>
      <c r="B31" s="31"/>
      <c r="C31" s="31"/>
      <c r="D31" s="31"/>
      <c r="E31" s="31"/>
      <c r="F31" s="31"/>
      <c r="G31" s="31"/>
      <c r="H31" s="31"/>
      <c r="I31" s="31"/>
      <c r="J31" s="31"/>
      <c r="K31" s="31"/>
      <c r="L31" s="31"/>
    </row>
    <row r="32" spans="1:12">
      <c r="A32" s="31"/>
      <c r="B32" s="31"/>
      <c r="C32" s="31"/>
      <c r="D32" s="31"/>
      <c r="E32" s="31"/>
      <c r="F32" s="31"/>
      <c r="G32" s="31"/>
      <c r="H32" s="31"/>
      <c r="I32" s="31"/>
      <c r="J32" s="31"/>
      <c r="K32" s="31"/>
      <c r="L32" s="31"/>
    </row>
    <row r="33" spans="1:12">
      <c r="A33" s="31"/>
      <c r="B33" s="31"/>
      <c r="C33" s="31"/>
      <c r="D33" s="31"/>
      <c r="E33" s="31"/>
      <c r="F33" s="31"/>
      <c r="G33" s="31"/>
      <c r="H33" s="31"/>
      <c r="I33" s="31"/>
      <c r="J33" s="31"/>
      <c r="K33" s="31"/>
      <c r="L33" s="31"/>
    </row>
    <row r="34" spans="1:12">
      <c r="A34" s="31"/>
      <c r="B34" s="31"/>
      <c r="C34" s="31"/>
      <c r="D34" s="31" t="s">
        <v>446</v>
      </c>
      <c r="E34" s="31">
        <f>0.5*(8.615+9.547)</f>
        <v>9.0809999999999995</v>
      </c>
      <c r="F34" s="31">
        <v>4.09</v>
      </c>
      <c r="G34" s="31"/>
      <c r="H34" s="31" t="s">
        <v>62</v>
      </c>
      <c r="I34" s="31"/>
      <c r="J34" s="31">
        <f>E34*F34</f>
        <v>37.141289999999998</v>
      </c>
      <c r="K34" s="31"/>
      <c r="L34" s="31"/>
    </row>
    <row r="35" spans="1:12">
      <c r="A35" s="31"/>
      <c r="B35" s="31"/>
      <c r="C35" s="31"/>
      <c r="D35" s="31"/>
      <c r="E35" s="31">
        <v>26.31</v>
      </c>
      <c r="F35" s="31">
        <v>0.15</v>
      </c>
      <c r="G35" s="31"/>
      <c r="H35" s="31" t="s">
        <v>62</v>
      </c>
      <c r="I35" s="31"/>
      <c r="J35" s="31">
        <f t="shared" ref="J35:J43" si="1">E35*F35</f>
        <v>3.9464999999999995</v>
      </c>
      <c r="K35" s="31"/>
      <c r="L35" s="31"/>
    </row>
    <row r="36" spans="1:12">
      <c r="A36" s="31"/>
      <c r="B36" s="31"/>
      <c r="C36" s="31"/>
      <c r="D36" s="31" t="s">
        <v>367</v>
      </c>
      <c r="E36" s="31">
        <f>0.5*(4.995+5.112)</f>
        <v>5.0534999999999997</v>
      </c>
      <c r="F36" s="31">
        <v>3.65</v>
      </c>
      <c r="G36" s="31"/>
      <c r="H36" s="31" t="s">
        <v>62</v>
      </c>
      <c r="I36" s="31"/>
      <c r="J36" s="31">
        <f t="shared" si="1"/>
        <v>18.445274999999999</v>
      </c>
      <c r="K36" s="31"/>
      <c r="L36" s="31"/>
    </row>
    <row r="37" spans="1:12">
      <c r="A37" s="31"/>
      <c r="B37" s="31"/>
      <c r="C37" s="31"/>
      <c r="D37" s="31"/>
      <c r="E37" s="31">
        <v>10.33</v>
      </c>
      <c r="F37" s="31">
        <v>0.15</v>
      </c>
      <c r="G37" s="31"/>
      <c r="H37" s="31" t="s">
        <v>62</v>
      </c>
      <c r="I37" s="31"/>
      <c r="J37" s="31">
        <f t="shared" si="1"/>
        <v>1.5494999999999999</v>
      </c>
      <c r="K37" s="31"/>
      <c r="L37" s="31"/>
    </row>
    <row r="38" spans="1:12">
      <c r="A38" s="31"/>
      <c r="B38" s="31"/>
      <c r="C38" s="31"/>
      <c r="D38" s="31" t="s">
        <v>447</v>
      </c>
      <c r="E38" s="31">
        <v>5.9</v>
      </c>
      <c r="F38" s="31">
        <v>1.2</v>
      </c>
      <c r="G38" s="31"/>
      <c r="H38" s="31" t="s">
        <v>62</v>
      </c>
      <c r="I38" s="197"/>
      <c r="J38" s="31">
        <f t="shared" si="1"/>
        <v>7.08</v>
      </c>
      <c r="K38" s="31"/>
      <c r="L38" s="31"/>
    </row>
    <row r="39" spans="1:12">
      <c r="A39" s="31"/>
      <c r="B39" s="31"/>
      <c r="C39" s="31"/>
      <c r="D39" s="31" t="s">
        <v>376</v>
      </c>
      <c r="E39" s="31"/>
      <c r="F39" s="31"/>
      <c r="G39" s="31"/>
      <c r="H39" s="198"/>
      <c r="I39" s="197"/>
      <c r="J39" s="31">
        <v>15.57</v>
      </c>
      <c r="K39" s="31"/>
      <c r="L39" s="31"/>
    </row>
    <row r="40" spans="1:12">
      <c r="A40" s="31"/>
      <c r="B40" s="31"/>
      <c r="C40" s="31"/>
      <c r="D40" s="31" t="s">
        <v>448</v>
      </c>
      <c r="E40" s="31"/>
      <c r="F40" s="31"/>
      <c r="G40" s="31"/>
      <c r="H40" s="198"/>
      <c r="I40" s="197"/>
      <c r="J40" s="31">
        <v>4.37</v>
      </c>
      <c r="K40" s="31"/>
      <c r="L40" s="31"/>
    </row>
    <row r="41" spans="1:12">
      <c r="A41" s="31"/>
      <c r="B41" s="31"/>
      <c r="C41" s="31"/>
      <c r="D41" s="31"/>
      <c r="E41" s="31">
        <v>1.835</v>
      </c>
      <c r="F41" s="31">
        <v>0.15</v>
      </c>
      <c r="G41" s="31"/>
      <c r="H41" s="198"/>
      <c r="I41" s="197"/>
      <c r="J41" s="31">
        <f t="shared" si="1"/>
        <v>0.27524999999999999</v>
      </c>
      <c r="K41" s="31"/>
      <c r="L41" s="31"/>
    </row>
    <row r="42" spans="1:12">
      <c r="A42" s="31"/>
      <c r="B42" s="31"/>
      <c r="C42" s="31"/>
      <c r="D42" s="31"/>
      <c r="E42" s="31">
        <v>2.8730000000000002</v>
      </c>
      <c r="F42" s="31">
        <v>0.25</v>
      </c>
      <c r="G42" s="31"/>
      <c r="H42" s="198"/>
      <c r="I42" s="197"/>
      <c r="J42" s="31">
        <f t="shared" si="1"/>
        <v>0.71825000000000006</v>
      </c>
      <c r="K42" s="31"/>
      <c r="L42" s="31"/>
    </row>
    <row r="43" spans="1:12">
      <c r="A43" s="31"/>
      <c r="B43" s="31"/>
      <c r="C43" s="31"/>
      <c r="D43" s="31" t="s">
        <v>449</v>
      </c>
      <c r="E43" s="31">
        <v>3.65</v>
      </c>
      <c r="F43" s="31">
        <v>1.6</v>
      </c>
      <c r="G43" s="31"/>
      <c r="H43" s="31" t="s">
        <v>62</v>
      </c>
      <c r="I43" s="31"/>
      <c r="J43" s="31">
        <f t="shared" si="1"/>
        <v>5.84</v>
      </c>
      <c r="K43" s="31"/>
      <c r="L43" s="31"/>
    </row>
    <row r="44" spans="1:12">
      <c r="A44" s="47"/>
      <c r="B44" s="31"/>
      <c r="C44" s="31"/>
      <c r="D44" s="31"/>
      <c r="E44" s="31"/>
      <c r="F44" s="31"/>
      <c r="G44" s="31"/>
      <c r="H44" s="575" t="s">
        <v>436</v>
      </c>
      <c r="I44" s="576"/>
      <c r="J44" s="55">
        <f>SUM(J34:J43)</f>
        <v>94.936064999999999</v>
      </c>
      <c r="K44" s="31"/>
      <c r="L44" s="31"/>
    </row>
    <row r="45" spans="1:12">
      <c r="A45" s="47"/>
      <c r="B45" s="31"/>
      <c r="C45" s="31"/>
      <c r="D45" s="31"/>
      <c r="E45" s="31"/>
      <c r="F45" s="31"/>
      <c r="G45" s="31"/>
      <c r="H45" s="166"/>
      <c r="I45" s="199"/>
      <c r="J45" s="31"/>
      <c r="K45" s="31">
        <v>2000</v>
      </c>
      <c r="L45" s="31"/>
    </row>
    <row r="46" spans="1:12">
      <c r="A46" s="31"/>
      <c r="B46" s="31"/>
      <c r="C46" s="31"/>
      <c r="D46" s="31"/>
      <c r="E46" s="31"/>
      <c r="F46" s="31"/>
      <c r="G46" s="31"/>
      <c r="H46" s="197"/>
      <c r="I46" s="31"/>
      <c r="J46" s="31"/>
      <c r="K46" s="31"/>
      <c r="L46" s="31">
        <f>J44*K45</f>
        <v>189872.13</v>
      </c>
    </row>
    <row r="47" spans="1:12" ht="290">
      <c r="A47" s="31">
        <v>2</v>
      </c>
      <c r="B47" s="31"/>
      <c r="C47" s="179" t="s">
        <v>450</v>
      </c>
      <c r="D47" s="31"/>
      <c r="E47" s="31"/>
      <c r="F47" s="31"/>
      <c r="G47" s="31"/>
      <c r="H47" s="197"/>
      <c r="I47" s="31"/>
      <c r="J47" s="31"/>
      <c r="K47" s="31"/>
      <c r="L47" s="31"/>
    </row>
    <row r="48" spans="1:12">
      <c r="A48" s="31"/>
      <c r="B48" s="31"/>
      <c r="C48" s="31"/>
      <c r="D48" s="31" t="s">
        <v>451</v>
      </c>
      <c r="E48" s="31">
        <v>8.1</v>
      </c>
      <c r="F48" s="31">
        <v>2.35</v>
      </c>
      <c r="G48" s="31"/>
      <c r="H48" s="31" t="s">
        <v>62</v>
      </c>
      <c r="I48" s="31"/>
      <c r="J48" s="31">
        <f>E48*F48</f>
        <v>19.035</v>
      </c>
      <c r="K48" s="31"/>
      <c r="L48" s="31"/>
    </row>
    <row r="49" spans="1:12">
      <c r="A49" s="31"/>
      <c r="B49" s="31"/>
      <c r="C49" s="31"/>
      <c r="D49" s="31" t="s">
        <v>452</v>
      </c>
      <c r="E49" s="31">
        <v>3.9</v>
      </c>
      <c r="F49" s="31">
        <v>2.4500000000000002</v>
      </c>
      <c r="G49" s="31"/>
      <c r="H49" s="31" t="s">
        <v>62</v>
      </c>
      <c r="I49" s="31"/>
      <c r="J49" s="31">
        <f t="shared" ref="J49" si="2">E49*F49</f>
        <v>9.5549999999999997</v>
      </c>
      <c r="K49" s="31"/>
      <c r="L49" s="31"/>
    </row>
    <row r="50" spans="1:12">
      <c r="A50" s="31"/>
      <c r="B50" s="31"/>
      <c r="C50" s="31"/>
      <c r="D50" s="31"/>
      <c r="E50" s="31"/>
      <c r="F50" s="31"/>
      <c r="G50" s="31"/>
      <c r="H50" s="31"/>
      <c r="I50" s="31"/>
      <c r="J50" s="31"/>
      <c r="K50" s="31"/>
      <c r="L50" s="31"/>
    </row>
    <row r="51" spans="1:12">
      <c r="A51" s="31"/>
      <c r="B51" s="31"/>
      <c r="C51" s="31"/>
      <c r="D51" s="31"/>
      <c r="E51" s="31"/>
      <c r="F51" s="31"/>
      <c r="G51" s="31"/>
      <c r="H51" s="574" t="s">
        <v>436</v>
      </c>
      <c r="I51" s="576"/>
      <c r="J51" s="55">
        <f>SUM(J48:J50)</f>
        <v>28.59</v>
      </c>
      <c r="K51" s="31"/>
      <c r="L51" s="31"/>
    </row>
    <row r="52" spans="1:12">
      <c r="A52" s="31"/>
      <c r="B52" s="31"/>
      <c r="C52" s="31"/>
      <c r="D52" s="31"/>
      <c r="E52" s="31"/>
      <c r="F52" s="31"/>
      <c r="G52" s="31"/>
      <c r="H52" s="31"/>
      <c r="I52" s="31"/>
      <c r="J52" s="31"/>
      <c r="K52" s="31">
        <v>2300</v>
      </c>
      <c r="L52" s="31"/>
    </row>
    <row r="53" spans="1:12">
      <c r="A53" s="31"/>
      <c r="B53" s="31"/>
      <c r="C53" s="31"/>
      <c r="D53" s="31"/>
      <c r="E53" s="31"/>
      <c r="F53" s="31"/>
      <c r="G53" s="31"/>
      <c r="H53" s="31"/>
      <c r="I53" s="31"/>
      <c r="J53" s="31"/>
      <c r="K53" s="31"/>
      <c r="L53" s="31">
        <f>J51*K52</f>
        <v>65757</v>
      </c>
    </row>
    <row r="54" spans="1:12">
      <c r="A54" s="31"/>
      <c r="B54" s="31"/>
      <c r="C54" s="31"/>
      <c r="D54" s="31"/>
      <c r="E54" s="31"/>
      <c r="F54" s="31"/>
      <c r="G54" s="31"/>
      <c r="H54" s="31"/>
      <c r="I54" s="31"/>
      <c r="J54" s="31"/>
      <c r="K54" s="31"/>
      <c r="L54" s="31"/>
    </row>
    <row r="55" spans="1:12">
      <c r="A55" s="165">
        <v>4</v>
      </c>
      <c r="B55" s="31"/>
      <c r="C55" s="31"/>
      <c r="D55" s="31"/>
      <c r="E55" s="31">
        <f>0.5*(9.171+10.975)</f>
        <v>10.073</v>
      </c>
      <c r="F55" s="31">
        <v>8.9990000000000006</v>
      </c>
      <c r="G55" s="31"/>
      <c r="H55" s="31"/>
      <c r="I55" s="31"/>
      <c r="J55" s="31">
        <f>E55*F55</f>
        <v>90.646927000000005</v>
      </c>
      <c r="K55" s="31"/>
      <c r="L55" s="31"/>
    </row>
    <row r="56" spans="1:12">
      <c r="A56" s="31"/>
      <c r="B56" s="31"/>
      <c r="C56" s="31"/>
      <c r="D56" s="31"/>
      <c r="E56" s="31">
        <f>0.5*(7.524+8.761)</f>
        <v>8.1425000000000001</v>
      </c>
      <c r="F56" s="31">
        <v>7.0919999999999996</v>
      </c>
      <c r="G56" s="31"/>
      <c r="H56" s="31"/>
      <c r="I56" s="31"/>
      <c r="J56" s="31">
        <f t="shared" ref="J56:J57" si="3">E56*F56</f>
        <v>57.746609999999997</v>
      </c>
      <c r="K56" s="31"/>
      <c r="L56" s="31"/>
    </row>
    <row r="57" spans="1:12">
      <c r="A57" s="31"/>
      <c r="B57" s="31"/>
      <c r="C57" s="31"/>
      <c r="D57" s="31"/>
      <c r="E57" s="31">
        <f>0.5*(6.357+6.894)</f>
        <v>6.6255000000000006</v>
      </c>
      <c r="F57" s="31">
        <v>2.3199999999999998</v>
      </c>
      <c r="G57" s="31"/>
      <c r="H57" s="31"/>
      <c r="I57" s="31"/>
      <c r="J57" s="31">
        <f t="shared" si="3"/>
        <v>15.37116</v>
      </c>
      <c r="K57" s="31"/>
      <c r="L57" s="31"/>
    </row>
    <row r="58" spans="1:12">
      <c r="A58" s="31"/>
      <c r="B58" s="31"/>
      <c r="C58" s="31"/>
      <c r="D58" s="31"/>
      <c r="E58" s="31"/>
      <c r="F58" s="31"/>
      <c r="G58" s="31"/>
      <c r="H58" s="31"/>
      <c r="I58" s="31"/>
      <c r="J58" s="31"/>
      <c r="K58" s="31"/>
      <c r="L58" s="31"/>
    </row>
    <row r="59" spans="1:12">
      <c r="A59" s="31"/>
      <c r="B59" s="31"/>
      <c r="C59" s="31"/>
      <c r="D59" s="31"/>
      <c r="E59" s="31"/>
      <c r="F59" s="31"/>
      <c r="G59" s="31"/>
      <c r="H59" s="574" t="s">
        <v>436</v>
      </c>
      <c r="I59" s="576"/>
      <c r="J59" s="55">
        <f>SUM(J55:J58)</f>
        <v>163.76469700000001</v>
      </c>
      <c r="K59" s="31"/>
      <c r="L59" s="31"/>
    </row>
    <row r="60" spans="1:12">
      <c r="A60" s="31"/>
      <c r="B60" s="31"/>
      <c r="C60" s="31"/>
      <c r="D60" s="31"/>
      <c r="E60" s="31"/>
      <c r="F60" s="31"/>
      <c r="G60" s="31"/>
      <c r="H60" s="31"/>
      <c r="I60" s="31"/>
      <c r="J60" s="31"/>
      <c r="K60" s="31">
        <v>1850</v>
      </c>
      <c r="L60" s="31"/>
    </row>
    <row r="61" spans="1:12">
      <c r="A61" s="31"/>
      <c r="B61" s="31"/>
      <c r="C61" s="31"/>
      <c r="D61" s="31"/>
      <c r="E61" s="31"/>
      <c r="F61" s="31"/>
      <c r="G61" s="31"/>
      <c r="H61" s="31"/>
      <c r="I61" s="31"/>
      <c r="J61" s="31"/>
      <c r="K61" s="31"/>
      <c r="L61" s="31">
        <f>J59*K60</f>
        <v>302964.68945000001</v>
      </c>
    </row>
    <row r="62" spans="1:12">
      <c r="A62" s="31"/>
      <c r="B62" s="31"/>
      <c r="C62" s="31"/>
      <c r="D62" s="31"/>
      <c r="E62" s="31"/>
      <c r="F62" s="31"/>
      <c r="G62" s="31"/>
      <c r="H62" s="31"/>
      <c r="I62" s="31"/>
      <c r="J62" s="31"/>
      <c r="K62" s="31"/>
      <c r="L62" s="31"/>
    </row>
    <row r="63" spans="1:12">
      <c r="A63" s="31"/>
      <c r="B63" s="31"/>
      <c r="C63" s="31"/>
      <c r="D63" s="31"/>
      <c r="E63" s="31"/>
      <c r="F63" s="31"/>
      <c r="G63" s="31"/>
      <c r="H63" s="31"/>
      <c r="I63" s="574" t="s">
        <v>53</v>
      </c>
      <c r="J63" s="575"/>
      <c r="K63" s="576"/>
      <c r="L63" s="55">
        <f>SUM(L46:L62)</f>
        <v>558593.81945000007</v>
      </c>
    </row>
    <row r="64" spans="1:12">
      <c r="A64" s="31"/>
      <c r="B64" s="31"/>
      <c r="C64" s="31"/>
      <c r="D64" s="31"/>
      <c r="E64" s="31"/>
      <c r="F64" s="31"/>
      <c r="G64" s="31"/>
      <c r="H64" s="31"/>
      <c r="I64" s="31"/>
      <c r="J64" s="31"/>
      <c r="K64" s="31"/>
      <c r="L64" s="31"/>
    </row>
    <row r="65" spans="1:12">
      <c r="A65" s="32"/>
      <c r="B65" s="32"/>
      <c r="C65" s="32"/>
      <c r="D65" s="32"/>
      <c r="E65" s="32"/>
      <c r="F65" s="32"/>
      <c r="G65" s="32"/>
      <c r="H65" s="183"/>
      <c r="I65" s="32"/>
      <c r="J65" s="32"/>
      <c r="K65" s="32"/>
      <c r="L65" s="32"/>
    </row>
  </sheetData>
  <mergeCells count="12">
    <mergeCell ref="I63:K63"/>
    <mergeCell ref="H10:I10"/>
    <mergeCell ref="H12:J12"/>
    <mergeCell ref="H17:J17"/>
    <mergeCell ref="B20:J20"/>
    <mergeCell ref="A21:I21"/>
    <mergeCell ref="A22:I22"/>
    <mergeCell ref="A23:I23"/>
    <mergeCell ref="A27:I27"/>
    <mergeCell ref="H44:I44"/>
    <mergeCell ref="H51:I51"/>
    <mergeCell ref="H59:I59"/>
  </mergeCells>
  <conditionalFormatting sqref="A23">
    <cfRule type="duplicateValues" dxfId="71" priority="2"/>
    <cfRule type="duplicateValues" dxfId="70" priority="3"/>
  </conditionalFormatting>
  <conditionalFormatting sqref="A24">
    <cfRule type="duplicateValues" dxfId="69" priority="5"/>
  </conditionalFormatting>
  <conditionalFormatting sqref="A25">
    <cfRule type="duplicateValues" dxfId="68" priority="1"/>
  </conditionalFormatting>
  <conditionalFormatting sqref="A26">
    <cfRule type="duplicateValues" dxfId="67" priority="4"/>
  </conditionalFormatting>
  <conditionalFormatting sqref="A27">
    <cfRule type="duplicateValues" dxfId="66" priority="6"/>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L169"/>
  <sheetViews>
    <sheetView topLeftCell="A25" workbookViewId="0">
      <selection activeCell="K171" sqref="K171"/>
    </sheetView>
  </sheetViews>
  <sheetFormatPr defaultRowHeight="14.5"/>
  <cols>
    <col min="3" max="3" width="48" customWidth="1"/>
  </cols>
  <sheetData>
    <row r="2" spans="1:12" ht="18.5">
      <c r="A2" s="590" t="s">
        <v>453</v>
      </c>
      <c r="B2" s="590"/>
      <c r="C2" s="590"/>
      <c r="D2" s="590"/>
      <c r="E2" s="590"/>
      <c r="F2" s="590"/>
      <c r="G2" s="590"/>
      <c r="H2" s="590"/>
      <c r="I2" s="590"/>
      <c r="J2" s="185"/>
      <c r="K2" s="185"/>
      <c r="L2" s="185"/>
    </row>
    <row r="3" spans="1:12" ht="18.5">
      <c r="A3" s="585" t="s">
        <v>441</v>
      </c>
      <c r="B3" s="585"/>
      <c r="C3" s="585"/>
      <c r="D3" s="585"/>
      <c r="E3" s="585"/>
      <c r="F3" s="585"/>
      <c r="G3" s="585"/>
      <c r="H3" s="585"/>
      <c r="I3" s="585"/>
      <c r="J3" s="185"/>
      <c r="K3" s="185"/>
      <c r="L3" s="185"/>
    </row>
    <row r="4" spans="1:12" ht="18.5">
      <c r="A4" s="212" t="s">
        <v>442</v>
      </c>
      <c r="B4" s="213"/>
      <c r="C4" s="214"/>
      <c r="D4" s="215"/>
      <c r="E4" s="216"/>
      <c r="F4" s="216"/>
      <c r="G4" s="216"/>
      <c r="H4" s="216"/>
      <c r="I4" s="216"/>
      <c r="J4" s="185"/>
      <c r="K4" s="185"/>
      <c r="L4" s="185"/>
    </row>
    <row r="5" spans="1:12" ht="18.5">
      <c r="A5" s="212" t="s">
        <v>443</v>
      </c>
      <c r="B5" s="213"/>
      <c r="C5" s="217"/>
      <c r="D5" s="218"/>
      <c r="E5" s="216"/>
      <c r="F5" s="216"/>
      <c r="G5" s="216"/>
      <c r="H5" s="216"/>
      <c r="I5" s="216"/>
      <c r="J5" s="185"/>
      <c r="K5" s="185"/>
      <c r="L5" s="185"/>
    </row>
    <row r="6" spans="1:12" ht="15.5">
      <c r="A6" s="192"/>
      <c r="B6" s="192"/>
      <c r="C6" s="192"/>
      <c r="D6" s="193"/>
      <c r="E6" s="193"/>
      <c r="F6" s="193"/>
      <c r="G6" s="194"/>
      <c r="H6" s="194"/>
      <c r="I6" s="194"/>
      <c r="J6" s="185"/>
      <c r="K6" s="185"/>
      <c r="L6" s="185"/>
    </row>
    <row r="7" spans="1:12" ht="18.5">
      <c r="A7" s="586" t="s">
        <v>454</v>
      </c>
      <c r="B7" s="586"/>
      <c r="C7" s="586"/>
      <c r="D7" s="586"/>
      <c r="E7" s="586"/>
      <c r="F7" s="586"/>
      <c r="G7" s="586"/>
      <c r="H7" s="586"/>
      <c r="I7" s="586"/>
      <c r="J7" s="185"/>
      <c r="K7" s="185"/>
      <c r="L7" s="185"/>
    </row>
    <row r="8" spans="1:12" ht="35">
      <c r="A8" s="219" t="s">
        <v>1</v>
      </c>
      <c r="B8" s="219" t="s">
        <v>345</v>
      </c>
      <c r="C8" s="219" t="s">
        <v>346</v>
      </c>
      <c r="D8" s="220" t="s">
        <v>347</v>
      </c>
      <c r="E8" s="221" t="s">
        <v>348</v>
      </c>
      <c r="F8" s="221" t="s">
        <v>349</v>
      </c>
      <c r="G8" s="221" t="s">
        <v>350</v>
      </c>
      <c r="H8" s="221" t="s">
        <v>351</v>
      </c>
      <c r="I8" s="221" t="s">
        <v>74</v>
      </c>
      <c r="J8" s="221" t="s">
        <v>49</v>
      </c>
      <c r="K8" s="221" t="s">
        <v>432</v>
      </c>
      <c r="L8" s="221" t="s">
        <v>353</v>
      </c>
    </row>
    <row r="9" spans="1:12" ht="108.5">
      <c r="A9" s="222">
        <v>1</v>
      </c>
      <c r="B9" s="223"/>
      <c r="C9" s="224" t="s">
        <v>455</v>
      </c>
      <c r="D9" s="223" t="s">
        <v>456</v>
      </c>
      <c r="E9" s="222">
        <v>7.3</v>
      </c>
      <c r="F9" s="222">
        <v>3.6</v>
      </c>
      <c r="G9" s="222"/>
      <c r="H9" s="222" t="s">
        <v>62</v>
      </c>
      <c r="I9" s="222">
        <v>1</v>
      </c>
      <c r="J9" s="222">
        <f>E9*F9</f>
        <v>26.28</v>
      </c>
      <c r="K9" s="222">
        <v>3600</v>
      </c>
      <c r="L9" s="222">
        <f>J9*K9</f>
        <v>94608</v>
      </c>
    </row>
    <row r="10" spans="1:12" ht="15.5">
      <c r="A10" s="223"/>
      <c r="B10" s="223"/>
      <c r="C10" s="223"/>
      <c r="D10" s="223"/>
      <c r="E10" s="222"/>
      <c r="F10" s="222"/>
      <c r="G10" s="222"/>
      <c r="H10" s="222"/>
      <c r="I10" s="222"/>
      <c r="J10" s="222"/>
      <c r="K10" s="222"/>
      <c r="L10" s="222"/>
    </row>
    <row r="11" spans="1:12" ht="15.5">
      <c r="A11" s="223"/>
      <c r="B11" s="223"/>
      <c r="C11" s="223"/>
      <c r="D11" s="223"/>
      <c r="E11" s="222"/>
      <c r="F11" s="222"/>
      <c r="G11" s="222"/>
      <c r="H11" s="591" t="s">
        <v>457</v>
      </c>
      <c r="I11" s="593"/>
      <c r="J11" s="225">
        <v>26.28</v>
      </c>
      <c r="K11" s="222"/>
      <c r="L11" s="222"/>
    </row>
    <row r="12" spans="1:12" ht="15.5">
      <c r="A12" s="223"/>
      <c r="B12" s="223"/>
      <c r="C12" s="223"/>
      <c r="D12" s="223"/>
      <c r="E12" s="223"/>
      <c r="F12" s="223"/>
      <c r="G12" s="223"/>
      <c r="H12" s="591" t="s">
        <v>458</v>
      </c>
      <c r="I12" s="593"/>
      <c r="J12" s="225">
        <v>3600</v>
      </c>
      <c r="K12" s="223"/>
      <c r="L12" s="223"/>
    </row>
    <row r="13" spans="1:12" ht="15.5">
      <c r="A13" s="226"/>
      <c r="B13" s="226"/>
      <c r="C13" s="226"/>
      <c r="D13" s="226"/>
      <c r="E13" s="226"/>
      <c r="F13" s="226"/>
      <c r="G13" s="226"/>
      <c r="H13" s="591" t="s">
        <v>378</v>
      </c>
      <c r="I13" s="593"/>
      <c r="J13" s="225">
        <f>J11*J12</f>
        <v>94608</v>
      </c>
      <c r="K13" s="226"/>
      <c r="L13" s="226"/>
    </row>
    <row r="14" spans="1:12">
      <c r="A14" s="31"/>
      <c r="B14" s="31"/>
      <c r="C14" s="31"/>
      <c r="D14" s="31"/>
      <c r="E14" s="31"/>
      <c r="F14" s="31"/>
      <c r="G14" s="31"/>
      <c r="H14" s="47"/>
      <c r="I14" s="47"/>
      <c r="J14" s="47"/>
      <c r="K14" s="31"/>
      <c r="L14" s="31"/>
    </row>
    <row r="15" spans="1:12">
      <c r="A15" s="32"/>
      <c r="B15" s="32"/>
      <c r="C15" s="32"/>
      <c r="D15" s="32"/>
      <c r="E15" s="227"/>
      <c r="F15" s="227"/>
      <c r="G15" s="227"/>
      <c r="H15" s="227"/>
      <c r="I15" s="227"/>
      <c r="J15" s="227"/>
      <c r="K15" s="32"/>
      <c r="L15" s="32"/>
    </row>
    <row r="16" spans="1:12" ht="23.5">
      <c r="A16" s="184"/>
      <c r="B16" s="594" t="s">
        <v>338</v>
      </c>
      <c r="C16" s="594"/>
      <c r="D16" s="594"/>
      <c r="E16" s="594"/>
      <c r="F16" s="594"/>
      <c r="G16" s="594"/>
      <c r="H16" s="594"/>
      <c r="I16" s="594"/>
      <c r="J16" s="594"/>
      <c r="K16" s="185"/>
      <c r="L16" s="185"/>
    </row>
    <row r="17" spans="1:12" ht="18.5">
      <c r="A17" s="595" t="s">
        <v>339</v>
      </c>
      <c r="B17" s="595"/>
      <c r="C17" s="595"/>
      <c r="D17" s="595"/>
      <c r="E17" s="595"/>
      <c r="F17" s="595"/>
      <c r="G17" s="595"/>
      <c r="H17" s="595"/>
      <c r="I17" s="595"/>
      <c r="J17" s="185"/>
      <c r="K17" s="185"/>
      <c r="L17" s="185"/>
    </row>
    <row r="18" spans="1:12" ht="18.5">
      <c r="A18" s="590" t="s">
        <v>453</v>
      </c>
      <c r="B18" s="590"/>
      <c r="C18" s="590"/>
      <c r="D18" s="590"/>
      <c r="E18" s="590"/>
      <c r="F18" s="590"/>
      <c r="G18" s="590"/>
      <c r="H18" s="590"/>
      <c r="I18" s="590"/>
      <c r="J18" s="185"/>
      <c r="K18" s="185"/>
      <c r="L18" s="185"/>
    </row>
    <row r="19" spans="1:12" ht="18.5">
      <c r="A19" s="585" t="s">
        <v>441</v>
      </c>
      <c r="B19" s="585"/>
      <c r="C19" s="585"/>
      <c r="D19" s="585"/>
      <c r="E19" s="585"/>
      <c r="F19" s="585"/>
      <c r="G19" s="585"/>
      <c r="H19" s="585"/>
      <c r="I19" s="585"/>
      <c r="J19" s="185"/>
      <c r="K19" s="185"/>
      <c r="L19" s="185"/>
    </row>
    <row r="20" spans="1:12" ht="18.5">
      <c r="A20" s="212" t="s">
        <v>442</v>
      </c>
      <c r="B20" s="213"/>
      <c r="C20" s="214"/>
      <c r="D20" s="215"/>
      <c r="E20" s="216"/>
      <c r="F20" s="216"/>
      <c r="G20" s="216"/>
      <c r="H20" s="216"/>
      <c r="I20" s="216"/>
      <c r="J20" s="185"/>
      <c r="K20" s="185"/>
      <c r="L20" s="185"/>
    </row>
    <row r="21" spans="1:12" ht="18.5">
      <c r="A21" s="212" t="s">
        <v>443</v>
      </c>
      <c r="B21" s="213"/>
      <c r="C21" s="217"/>
      <c r="D21" s="218"/>
      <c r="E21" s="216"/>
      <c r="F21" s="216"/>
      <c r="G21" s="216"/>
      <c r="H21" s="216"/>
      <c r="I21" s="216"/>
      <c r="J21" s="185"/>
      <c r="K21" s="185"/>
      <c r="L21" s="185"/>
    </row>
    <row r="22" spans="1:12" ht="15.5">
      <c r="A22" s="192"/>
      <c r="B22" s="192"/>
      <c r="C22" s="192"/>
      <c r="D22" s="193"/>
      <c r="E22" s="193"/>
      <c r="F22" s="193"/>
      <c r="G22" s="194"/>
      <c r="H22" s="194"/>
      <c r="I22" s="194"/>
      <c r="J22" s="185"/>
      <c r="K22" s="185"/>
      <c r="L22" s="185"/>
    </row>
    <row r="23" spans="1:12" ht="18.5">
      <c r="A23" s="586" t="s">
        <v>459</v>
      </c>
      <c r="B23" s="586"/>
      <c r="C23" s="586"/>
      <c r="D23" s="586"/>
      <c r="E23" s="586"/>
      <c r="F23" s="586"/>
      <c r="G23" s="586"/>
      <c r="H23" s="586"/>
      <c r="I23" s="586"/>
      <c r="J23" s="185"/>
      <c r="K23" s="185"/>
      <c r="L23" s="185"/>
    </row>
    <row r="24" spans="1:12" ht="35">
      <c r="A24" s="219" t="s">
        <v>1</v>
      </c>
      <c r="B24" s="219" t="s">
        <v>345</v>
      </c>
      <c r="C24" s="219" t="s">
        <v>346</v>
      </c>
      <c r="D24" s="220" t="s">
        <v>347</v>
      </c>
      <c r="E24" s="221" t="s">
        <v>348</v>
      </c>
      <c r="F24" s="221" t="s">
        <v>349</v>
      </c>
      <c r="G24" s="221" t="s">
        <v>350</v>
      </c>
      <c r="H24" s="221" t="s">
        <v>351</v>
      </c>
      <c r="I24" s="221" t="s">
        <v>74</v>
      </c>
      <c r="J24" s="221" t="s">
        <v>49</v>
      </c>
      <c r="K24" s="221" t="s">
        <v>432</v>
      </c>
      <c r="L24" s="221" t="s">
        <v>353</v>
      </c>
    </row>
    <row r="25" spans="1:12" ht="170.5">
      <c r="A25" s="222">
        <v>1</v>
      </c>
      <c r="B25" s="222">
        <v>1</v>
      </c>
      <c r="C25" s="230" t="s">
        <v>460</v>
      </c>
      <c r="D25" s="231"/>
      <c r="E25" s="231"/>
      <c r="F25" s="231"/>
      <c r="G25" s="231"/>
      <c r="H25" s="231"/>
      <c r="I25" s="231"/>
      <c r="J25" s="231"/>
      <c r="K25" s="231"/>
      <c r="L25" s="231"/>
    </row>
    <row r="26" spans="1:12" ht="15.5">
      <c r="A26" s="231"/>
      <c r="B26" s="231"/>
      <c r="C26" s="231"/>
      <c r="D26" s="231"/>
      <c r="E26" s="231"/>
      <c r="F26" s="231"/>
      <c r="G26" s="231"/>
      <c r="H26" s="231"/>
      <c r="I26" s="231"/>
      <c r="J26" s="231"/>
      <c r="K26" s="231"/>
      <c r="L26" s="231"/>
    </row>
    <row r="27" spans="1:12" ht="15.5">
      <c r="A27" s="231"/>
      <c r="B27" s="231" t="s">
        <v>8</v>
      </c>
      <c r="C27" s="232" t="s">
        <v>461</v>
      </c>
      <c r="D27" s="231" t="s">
        <v>114</v>
      </c>
      <c r="E27" s="231">
        <f>(3540*2+5775+1240+3430+3340+1105+840+1105+1040+1780*2+2740+200)/1000</f>
        <v>31.454999999999998</v>
      </c>
      <c r="F27" s="231"/>
      <c r="G27" s="231">
        <v>2.4</v>
      </c>
      <c r="H27" s="231" t="s">
        <v>62</v>
      </c>
      <c r="I27" s="231">
        <v>1</v>
      </c>
      <c r="J27" s="231">
        <f>E27*G27</f>
        <v>75.49199999999999</v>
      </c>
      <c r="K27" s="231"/>
      <c r="L27" s="231"/>
    </row>
    <row r="28" spans="1:12" ht="15.5">
      <c r="A28" s="231"/>
      <c r="B28" s="231"/>
      <c r="C28" s="231"/>
      <c r="D28" s="231"/>
      <c r="E28" s="231"/>
      <c r="F28" s="231"/>
      <c r="G28" s="231"/>
      <c r="H28" s="231"/>
      <c r="I28" s="231"/>
      <c r="J28" s="231"/>
      <c r="K28" s="231"/>
      <c r="L28" s="231"/>
    </row>
    <row r="29" spans="1:12" ht="15.5">
      <c r="A29" s="231"/>
      <c r="B29" s="231"/>
      <c r="C29" s="231"/>
      <c r="D29" s="231"/>
      <c r="E29" s="231"/>
      <c r="F29" s="231"/>
      <c r="G29" s="231"/>
      <c r="H29" s="587" t="s">
        <v>462</v>
      </c>
      <c r="I29" s="588"/>
      <c r="J29" s="233">
        <v>75.49199999999999</v>
      </c>
      <c r="K29" s="233"/>
      <c r="L29" s="233"/>
    </row>
    <row r="30" spans="1:12" ht="15.5">
      <c r="A30" s="231"/>
      <c r="B30" s="231"/>
      <c r="C30" s="231"/>
      <c r="D30" s="231"/>
      <c r="E30" s="231"/>
      <c r="F30" s="231"/>
      <c r="G30" s="231"/>
      <c r="H30" s="587" t="s">
        <v>458</v>
      </c>
      <c r="I30" s="588"/>
      <c r="J30" s="233"/>
      <c r="K30" s="233">
        <v>2300</v>
      </c>
      <c r="L30" s="233"/>
    </row>
    <row r="31" spans="1:12" ht="15.5">
      <c r="A31" s="231"/>
      <c r="B31" s="231"/>
      <c r="C31" s="231"/>
      <c r="D31" s="231"/>
      <c r="E31" s="231"/>
      <c r="F31" s="231"/>
      <c r="G31" s="231"/>
      <c r="H31" s="587" t="s">
        <v>378</v>
      </c>
      <c r="I31" s="588"/>
      <c r="J31" s="233"/>
      <c r="K31" s="233"/>
      <c r="L31" s="233">
        <f>J29*K30</f>
        <v>173631.59999999998</v>
      </c>
    </row>
    <row r="32" spans="1:12" ht="15.5">
      <c r="A32" s="231"/>
      <c r="B32" s="231"/>
      <c r="C32" s="231"/>
      <c r="D32" s="231"/>
      <c r="E32" s="231"/>
      <c r="F32" s="231"/>
      <c r="G32" s="231"/>
      <c r="H32" s="231"/>
      <c r="I32" s="231"/>
      <c r="J32" s="231"/>
      <c r="K32" s="231"/>
      <c r="L32" s="231"/>
    </row>
    <row r="33" spans="1:12" ht="72.5">
      <c r="A33" s="165"/>
      <c r="B33" s="47" t="s">
        <v>91</v>
      </c>
      <c r="C33" s="196" t="s">
        <v>463</v>
      </c>
      <c r="D33" s="165"/>
      <c r="E33" s="165"/>
      <c r="F33" s="165"/>
      <c r="G33" s="165"/>
      <c r="H33" s="47" t="s">
        <v>464</v>
      </c>
      <c r="I33" s="47"/>
      <c r="J33" s="47">
        <v>21</v>
      </c>
      <c r="K33" s="47">
        <v>7500</v>
      </c>
      <c r="L33" s="47">
        <f>J33*K33</f>
        <v>157500</v>
      </c>
    </row>
    <row r="34" spans="1:12">
      <c r="A34" s="165"/>
      <c r="B34" s="165"/>
      <c r="C34" s="165"/>
      <c r="D34" s="165"/>
      <c r="E34" s="165"/>
      <c r="F34" s="165"/>
      <c r="G34" s="165"/>
      <c r="H34" s="47"/>
      <c r="I34" s="47"/>
      <c r="J34" s="47"/>
      <c r="K34" s="47"/>
      <c r="L34" s="47"/>
    </row>
    <row r="35" spans="1:12" ht="58">
      <c r="A35" s="165"/>
      <c r="B35" s="47">
        <v>6</v>
      </c>
      <c r="C35" s="196" t="s">
        <v>95</v>
      </c>
      <c r="D35" s="165"/>
      <c r="E35" s="165"/>
      <c r="F35" s="165"/>
      <c r="G35" s="165"/>
      <c r="H35" s="47" t="s">
        <v>57</v>
      </c>
      <c r="I35" s="47"/>
      <c r="J35" s="47">
        <v>21</v>
      </c>
      <c r="K35" s="47">
        <v>120</v>
      </c>
      <c r="L35" s="47">
        <f>J35*K35</f>
        <v>2520</v>
      </c>
    </row>
    <row r="36" spans="1:12">
      <c r="A36" s="165"/>
      <c r="B36" s="47"/>
      <c r="C36" s="165"/>
      <c r="D36" s="165"/>
      <c r="E36" s="165"/>
      <c r="F36" s="165"/>
      <c r="G36" s="165"/>
      <c r="H36" s="47"/>
      <c r="I36" s="47"/>
      <c r="J36" s="47"/>
      <c r="K36" s="47"/>
      <c r="L36" s="47"/>
    </row>
    <row r="37" spans="1:12">
      <c r="A37" s="31"/>
      <c r="B37" s="47"/>
      <c r="C37" s="31"/>
      <c r="D37" s="31"/>
      <c r="E37" s="31"/>
      <c r="F37" s="31"/>
      <c r="G37" s="31"/>
      <c r="H37" s="56"/>
      <c r="I37" s="56"/>
      <c r="J37" s="56"/>
      <c r="K37" s="56"/>
      <c r="L37" s="47"/>
    </row>
    <row r="38" spans="1:12" ht="116">
      <c r="A38" s="31"/>
      <c r="B38" s="47">
        <v>10</v>
      </c>
      <c r="C38" s="196" t="s">
        <v>465</v>
      </c>
      <c r="D38" s="31"/>
      <c r="E38" s="31"/>
      <c r="F38" s="31"/>
      <c r="G38" s="31"/>
      <c r="H38" s="47" t="s">
        <v>464</v>
      </c>
      <c r="I38" s="47"/>
      <c r="J38" s="47">
        <v>15</v>
      </c>
      <c r="K38" s="47">
        <v>2300</v>
      </c>
      <c r="L38" s="47">
        <f t="shared" ref="L38" si="0">J38*K38</f>
        <v>34500</v>
      </c>
    </row>
    <row r="39" spans="1:12">
      <c r="A39" s="31"/>
      <c r="B39" s="31"/>
      <c r="C39" s="31"/>
      <c r="D39" s="31"/>
      <c r="E39" s="31"/>
      <c r="F39" s="31"/>
      <c r="G39" s="31"/>
      <c r="H39" s="31"/>
      <c r="I39" s="31"/>
      <c r="J39" s="31"/>
      <c r="K39" s="31"/>
      <c r="L39" s="31"/>
    </row>
    <row r="40" spans="1:12">
      <c r="A40" s="31"/>
      <c r="B40" s="31"/>
      <c r="C40" s="31"/>
      <c r="D40" s="31"/>
      <c r="E40" s="31"/>
      <c r="F40" s="31"/>
      <c r="G40" s="31"/>
      <c r="H40" s="31"/>
      <c r="I40" s="31"/>
      <c r="J40" s="31"/>
      <c r="K40" s="31"/>
      <c r="L40" s="31"/>
    </row>
    <row r="41" spans="1:12">
      <c r="A41" s="31"/>
      <c r="B41" s="31"/>
      <c r="C41" s="31"/>
      <c r="D41" s="31"/>
      <c r="E41" s="31"/>
      <c r="F41" s="31"/>
      <c r="G41" s="31"/>
      <c r="H41" s="31"/>
      <c r="I41" s="577" t="s">
        <v>466</v>
      </c>
      <c r="J41" s="579"/>
      <c r="K41" s="578"/>
      <c r="L41" s="53">
        <f>SUM(L25:L40)</f>
        <v>368151.6</v>
      </c>
    </row>
    <row r="42" spans="1:12">
      <c r="A42" s="31"/>
      <c r="B42" s="31"/>
      <c r="C42" s="31"/>
      <c r="D42" s="31"/>
      <c r="E42" s="31"/>
      <c r="F42" s="31"/>
      <c r="G42" s="31"/>
      <c r="H42" s="31"/>
      <c r="I42" s="31"/>
      <c r="J42" s="31"/>
      <c r="K42" s="31"/>
      <c r="L42" s="31"/>
    </row>
    <row r="43" spans="1:12">
      <c r="A43" s="31"/>
      <c r="B43" s="31"/>
      <c r="C43" s="31"/>
      <c r="D43" s="31"/>
      <c r="E43" s="31"/>
      <c r="F43" s="31"/>
      <c r="G43" s="31"/>
      <c r="H43" s="31"/>
      <c r="I43" s="31"/>
      <c r="J43" s="31"/>
      <c r="K43" s="31"/>
      <c r="L43" s="31"/>
    </row>
    <row r="44" spans="1:12">
      <c r="A44" s="32"/>
      <c r="B44" s="32"/>
      <c r="C44" s="32"/>
      <c r="D44" s="32"/>
      <c r="E44" s="227"/>
      <c r="F44" s="227"/>
      <c r="G44" s="227"/>
      <c r="H44" s="227"/>
      <c r="I44" s="227"/>
      <c r="J44" s="227"/>
      <c r="K44" s="32"/>
      <c r="L44" s="32"/>
    </row>
    <row r="45" spans="1:12" ht="23.5">
      <c r="A45" s="184"/>
      <c r="B45" s="594" t="s">
        <v>338</v>
      </c>
      <c r="C45" s="594"/>
      <c r="D45" s="594"/>
      <c r="E45" s="594"/>
      <c r="F45" s="594"/>
      <c r="G45" s="594"/>
      <c r="H45" s="594"/>
      <c r="I45" s="594"/>
      <c r="J45" s="594"/>
      <c r="K45" s="185"/>
      <c r="L45" s="185"/>
    </row>
    <row r="46" spans="1:12" ht="18.5">
      <c r="A46" s="595" t="s">
        <v>339</v>
      </c>
      <c r="B46" s="595"/>
      <c r="C46" s="595"/>
      <c r="D46" s="595"/>
      <c r="E46" s="595"/>
      <c r="F46" s="595"/>
      <c r="G46" s="595"/>
      <c r="H46" s="595"/>
      <c r="I46" s="595"/>
      <c r="J46" s="185"/>
      <c r="K46" s="185"/>
      <c r="L46" s="185"/>
    </row>
    <row r="47" spans="1:12" ht="18.5">
      <c r="A47" s="590" t="s">
        <v>453</v>
      </c>
      <c r="B47" s="590"/>
      <c r="C47" s="590"/>
      <c r="D47" s="590"/>
      <c r="E47" s="590"/>
      <c r="F47" s="590"/>
      <c r="G47" s="590"/>
      <c r="H47" s="590"/>
      <c r="I47" s="590"/>
      <c r="J47" s="185"/>
      <c r="K47" s="185"/>
      <c r="L47" s="185"/>
    </row>
    <row r="48" spans="1:12" ht="18.5">
      <c r="A48" s="585" t="s">
        <v>441</v>
      </c>
      <c r="B48" s="585"/>
      <c r="C48" s="585"/>
      <c r="D48" s="585"/>
      <c r="E48" s="585"/>
      <c r="F48" s="585"/>
      <c r="G48" s="585"/>
      <c r="H48" s="585"/>
      <c r="I48" s="585"/>
      <c r="J48" s="185"/>
      <c r="K48" s="185"/>
      <c r="L48" s="185"/>
    </row>
    <row r="49" spans="1:12" ht="18.5">
      <c r="A49" s="212" t="s">
        <v>442</v>
      </c>
      <c r="B49" s="213"/>
      <c r="C49" s="214"/>
      <c r="D49" s="215"/>
      <c r="E49" s="216"/>
      <c r="F49" s="216"/>
      <c r="G49" s="216"/>
      <c r="H49" s="216"/>
      <c r="I49" s="216"/>
      <c r="J49" s="185"/>
      <c r="K49" s="185"/>
      <c r="L49" s="185"/>
    </row>
    <row r="50" spans="1:12" ht="18.5">
      <c r="A50" s="212" t="s">
        <v>443</v>
      </c>
      <c r="B50" s="213"/>
      <c r="C50" s="217"/>
      <c r="D50" s="218"/>
      <c r="E50" s="216"/>
      <c r="F50" s="216"/>
      <c r="G50" s="216"/>
      <c r="H50" s="216"/>
      <c r="I50" s="216"/>
      <c r="J50" s="185"/>
      <c r="K50" s="185"/>
      <c r="L50" s="185"/>
    </row>
    <row r="51" spans="1:12" ht="15.5">
      <c r="A51" s="192"/>
      <c r="B51" s="192"/>
      <c r="C51" s="192"/>
      <c r="D51" s="193"/>
      <c r="E51" s="193"/>
      <c r="F51" s="193"/>
      <c r="G51" s="194"/>
      <c r="H51" s="194"/>
      <c r="I51" s="194"/>
      <c r="J51" s="185"/>
      <c r="K51" s="185"/>
      <c r="L51" s="185"/>
    </row>
    <row r="52" spans="1:12" ht="18.5">
      <c r="A52" s="586" t="s">
        <v>467</v>
      </c>
      <c r="B52" s="586"/>
      <c r="C52" s="586"/>
      <c r="D52" s="586"/>
      <c r="E52" s="586"/>
      <c r="F52" s="586"/>
      <c r="G52" s="586"/>
      <c r="H52" s="586"/>
      <c r="I52" s="586"/>
      <c r="J52" s="185"/>
      <c r="K52" s="185"/>
      <c r="L52" s="185"/>
    </row>
    <row r="53" spans="1:12" ht="35">
      <c r="A53" s="219" t="s">
        <v>1</v>
      </c>
      <c r="B53" s="219" t="s">
        <v>345</v>
      </c>
      <c r="C53" s="219" t="s">
        <v>346</v>
      </c>
      <c r="D53" s="220" t="s">
        <v>347</v>
      </c>
      <c r="E53" s="221" t="s">
        <v>348</v>
      </c>
      <c r="F53" s="221" t="s">
        <v>349</v>
      </c>
      <c r="G53" s="221" t="s">
        <v>350</v>
      </c>
      <c r="H53" s="221" t="s">
        <v>351</v>
      </c>
      <c r="I53" s="221" t="s">
        <v>74</v>
      </c>
      <c r="J53" s="221" t="s">
        <v>49</v>
      </c>
      <c r="K53" s="221" t="s">
        <v>432</v>
      </c>
      <c r="L53" s="221" t="s">
        <v>353</v>
      </c>
    </row>
    <row r="54" spans="1:12" ht="201.5">
      <c r="A54" s="234">
        <v>1</v>
      </c>
      <c r="B54" s="234">
        <v>5</v>
      </c>
      <c r="C54" s="230" t="s">
        <v>468</v>
      </c>
      <c r="D54" s="235"/>
      <c r="E54" s="235"/>
      <c r="F54" s="235"/>
      <c r="G54" s="235"/>
      <c r="H54" s="235"/>
      <c r="I54" s="235"/>
      <c r="J54" s="235"/>
      <c r="K54" s="235"/>
      <c r="L54" s="235"/>
    </row>
    <row r="55" spans="1:12" ht="15.5">
      <c r="A55" s="226"/>
      <c r="B55" s="226"/>
      <c r="C55" s="226"/>
      <c r="D55" s="226" t="s">
        <v>469</v>
      </c>
      <c r="E55" s="226">
        <v>2.5</v>
      </c>
      <c r="F55" s="226"/>
      <c r="G55" s="226"/>
      <c r="H55" s="226" t="s">
        <v>85</v>
      </c>
      <c r="I55" s="226">
        <v>1</v>
      </c>
      <c r="J55" s="226">
        <f>E55*I55</f>
        <v>2.5</v>
      </c>
      <c r="K55" s="226"/>
      <c r="L55" s="226"/>
    </row>
    <row r="56" spans="1:12" ht="15.5">
      <c r="A56" s="226"/>
      <c r="B56" s="226"/>
      <c r="C56" s="226"/>
      <c r="D56" s="226" t="s">
        <v>451</v>
      </c>
      <c r="E56" s="226">
        <v>2</v>
      </c>
      <c r="F56" s="226"/>
      <c r="G56" s="226"/>
      <c r="H56" s="226" t="s">
        <v>85</v>
      </c>
      <c r="I56" s="226">
        <v>1</v>
      </c>
      <c r="J56" s="226">
        <f>E56*I56</f>
        <v>2</v>
      </c>
      <c r="K56" s="226"/>
      <c r="L56" s="226"/>
    </row>
    <row r="57" spans="1:12" ht="15.5">
      <c r="A57" s="226"/>
      <c r="B57" s="226"/>
      <c r="C57" s="226"/>
      <c r="D57" s="226"/>
      <c r="E57" s="226"/>
      <c r="F57" s="226"/>
      <c r="G57" s="226"/>
      <c r="H57" s="226"/>
      <c r="I57" s="226"/>
      <c r="J57" s="226"/>
      <c r="K57" s="226"/>
      <c r="L57" s="226"/>
    </row>
    <row r="58" spans="1:12" ht="15.5">
      <c r="A58" s="226"/>
      <c r="B58" s="226"/>
      <c r="C58" s="226"/>
      <c r="D58" s="226"/>
      <c r="E58" s="226"/>
      <c r="F58" s="226"/>
      <c r="G58" s="226"/>
      <c r="H58" s="587" t="s">
        <v>470</v>
      </c>
      <c r="I58" s="588"/>
      <c r="J58" s="236">
        <f>SUM(J55:J57)</f>
        <v>4.5</v>
      </c>
      <c r="K58" s="236"/>
      <c r="L58" s="236"/>
    </row>
    <row r="59" spans="1:12" ht="15.5">
      <c r="A59" s="226"/>
      <c r="B59" s="226"/>
      <c r="C59" s="226"/>
      <c r="D59" s="226"/>
      <c r="E59" s="226"/>
      <c r="F59" s="226"/>
      <c r="G59" s="226"/>
      <c r="H59" s="587" t="s">
        <v>458</v>
      </c>
      <c r="I59" s="588"/>
      <c r="J59" s="236"/>
      <c r="K59" s="236">
        <v>10500</v>
      </c>
      <c r="L59" s="236"/>
    </row>
    <row r="60" spans="1:12" ht="15.5">
      <c r="A60" s="226"/>
      <c r="B60" s="226"/>
      <c r="C60" s="226"/>
      <c r="D60" s="226"/>
      <c r="E60" s="226"/>
      <c r="F60" s="226"/>
      <c r="G60" s="226"/>
      <c r="H60" s="587" t="s">
        <v>378</v>
      </c>
      <c r="I60" s="589"/>
      <c r="J60" s="588"/>
      <c r="K60" s="236"/>
      <c r="L60" s="236">
        <f>J58*K59</f>
        <v>47250</v>
      </c>
    </row>
    <row r="61" spans="1:12" ht="15.5">
      <c r="A61" s="226"/>
      <c r="B61" s="226"/>
      <c r="C61" s="226"/>
      <c r="D61" s="226"/>
      <c r="E61" s="226"/>
      <c r="F61" s="226"/>
      <c r="G61" s="226"/>
      <c r="H61" s="226"/>
      <c r="I61" s="226"/>
      <c r="J61" s="226"/>
      <c r="K61" s="226"/>
      <c r="L61" s="226"/>
    </row>
    <row r="62" spans="1:12">
      <c r="A62" s="32"/>
      <c r="B62" s="32"/>
      <c r="C62" s="32"/>
      <c r="D62" s="32"/>
      <c r="E62" s="227"/>
      <c r="F62" s="227"/>
      <c r="G62" s="227"/>
      <c r="H62" s="227"/>
      <c r="I62" s="227"/>
      <c r="J62" s="227"/>
      <c r="K62" s="32"/>
      <c r="L62" s="32"/>
    </row>
    <row r="63" spans="1:12" ht="23.5">
      <c r="A63" s="184"/>
      <c r="B63" s="594" t="s">
        <v>338</v>
      </c>
      <c r="C63" s="594"/>
      <c r="D63" s="594"/>
      <c r="E63" s="594"/>
      <c r="F63" s="594"/>
      <c r="G63" s="594"/>
      <c r="H63" s="594"/>
      <c r="I63" s="594"/>
      <c r="J63" s="594"/>
      <c r="K63" s="185"/>
      <c r="L63" s="185"/>
    </row>
    <row r="64" spans="1:12" ht="18.5">
      <c r="A64" s="595" t="s">
        <v>339</v>
      </c>
      <c r="B64" s="595"/>
      <c r="C64" s="595"/>
      <c r="D64" s="595"/>
      <c r="E64" s="595"/>
      <c r="F64" s="595"/>
      <c r="G64" s="595"/>
      <c r="H64" s="595"/>
      <c r="I64" s="595"/>
      <c r="J64" s="185"/>
      <c r="K64" s="185"/>
      <c r="L64" s="185"/>
    </row>
    <row r="65" spans="1:12" ht="18.5">
      <c r="A65" s="590" t="s">
        <v>453</v>
      </c>
      <c r="B65" s="590"/>
      <c r="C65" s="590"/>
      <c r="D65" s="590"/>
      <c r="E65" s="590"/>
      <c r="F65" s="590"/>
      <c r="G65" s="590"/>
      <c r="H65" s="590"/>
      <c r="I65" s="590"/>
      <c r="J65" s="185"/>
      <c r="K65" s="185"/>
      <c r="L65" s="185"/>
    </row>
    <row r="66" spans="1:12" ht="18.5">
      <c r="A66" s="585" t="s">
        <v>441</v>
      </c>
      <c r="B66" s="585"/>
      <c r="C66" s="585"/>
      <c r="D66" s="585"/>
      <c r="E66" s="585"/>
      <c r="F66" s="585"/>
      <c r="G66" s="585"/>
      <c r="H66" s="585"/>
      <c r="I66" s="585"/>
      <c r="J66" s="185"/>
      <c r="K66" s="185"/>
      <c r="L66" s="185"/>
    </row>
    <row r="67" spans="1:12" ht="18.5">
      <c r="A67" s="212" t="s">
        <v>442</v>
      </c>
      <c r="B67" s="213"/>
      <c r="C67" s="214"/>
      <c r="D67" s="215"/>
      <c r="E67" s="216"/>
      <c r="F67" s="216"/>
      <c r="G67" s="216"/>
      <c r="H67" s="216"/>
      <c r="I67" s="216"/>
      <c r="J67" s="185"/>
      <c r="K67" s="185"/>
      <c r="L67" s="185"/>
    </row>
    <row r="68" spans="1:12" ht="18.5">
      <c r="A68" s="212" t="s">
        <v>443</v>
      </c>
      <c r="B68" s="213"/>
      <c r="C68" s="217"/>
      <c r="D68" s="218"/>
      <c r="E68" s="216"/>
      <c r="F68" s="216"/>
      <c r="G68" s="216"/>
      <c r="H68" s="216"/>
      <c r="I68" s="216"/>
      <c r="J68" s="185"/>
      <c r="K68" s="185"/>
      <c r="L68" s="185"/>
    </row>
    <row r="69" spans="1:12" ht="15.5">
      <c r="A69" s="192"/>
      <c r="B69" s="192"/>
      <c r="C69" s="192"/>
      <c r="D69" s="193"/>
      <c r="E69" s="193"/>
      <c r="F69" s="193"/>
      <c r="G69" s="194"/>
      <c r="H69" s="194"/>
      <c r="I69" s="194"/>
      <c r="J69" s="185"/>
      <c r="K69" s="185"/>
      <c r="L69" s="185"/>
    </row>
    <row r="70" spans="1:12" ht="18.5">
      <c r="A70" s="586" t="s">
        <v>471</v>
      </c>
      <c r="B70" s="586"/>
      <c r="C70" s="586"/>
      <c r="D70" s="586"/>
      <c r="E70" s="586"/>
      <c r="F70" s="586"/>
      <c r="G70" s="586"/>
      <c r="H70" s="586"/>
      <c r="I70" s="586"/>
      <c r="J70" s="185"/>
      <c r="K70" s="185"/>
      <c r="L70" s="185"/>
    </row>
    <row r="71" spans="1:12" ht="35">
      <c r="A71" s="219" t="s">
        <v>1</v>
      </c>
      <c r="B71" s="219" t="s">
        <v>345</v>
      </c>
      <c r="C71" s="219" t="s">
        <v>346</v>
      </c>
      <c r="D71" s="220" t="s">
        <v>347</v>
      </c>
      <c r="E71" s="221" t="s">
        <v>348</v>
      </c>
      <c r="F71" s="221" t="s">
        <v>349</v>
      </c>
      <c r="G71" s="221" t="s">
        <v>350</v>
      </c>
      <c r="H71" s="221" t="s">
        <v>351</v>
      </c>
      <c r="I71" s="221" t="s">
        <v>74</v>
      </c>
      <c r="J71" s="221" t="s">
        <v>49</v>
      </c>
      <c r="K71" s="221" t="s">
        <v>432</v>
      </c>
      <c r="L71" s="221" t="s">
        <v>353</v>
      </c>
    </row>
    <row r="72" spans="1:12" ht="186">
      <c r="A72" s="237">
        <v>1</v>
      </c>
      <c r="B72" s="234">
        <v>8</v>
      </c>
      <c r="C72" s="230" t="s">
        <v>472</v>
      </c>
      <c r="D72" s="235"/>
      <c r="E72" s="235"/>
      <c r="F72" s="235"/>
      <c r="G72" s="235"/>
      <c r="H72" s="235"/>
      <c r="I72" s="235"/>
      <c r="J72" s="235"/>
      <c r="K72" s="235"/>
      <c r="L72" s="235"/>
    </row>
    <row r="73" spans="1:12" ht="15.5">
      <c r="A73" s="31"/>
      <c r="B73" s="226"/>
      <c r="C73" s="226"/>
      <c r="D73" s="238" t="s">
        <v>446</v>
      </c>
      <c r="E73" s="222"/>
      <c r="F73" s="222"/>
      <c r="G73" s="222"/>
      <c r="H73" s="222"/>
      <c r="I73" s="222"/>
      <c r="J73" s="222"/>
      <c r="K73" s="222"/>
      <c r="L73" s="222"/>
    </row>
    <row r="74" spans="1:12" ht="15.5">
      <c r="A74" s="31"/>
      <c r="B74" s="226"/>
      <c r="C74" s="226"/>
      <c r="D74" s="226" t="s">
        <v>473</v>
      </c>
      <c r="E74" s="222">
        <v>4</v>
      </c>
      <c r="F74" s="222"/>
      <c r="G74" s="222">
        <v>3.3</v>
      </c>
      <c r="H74" s="222" t="s">
        <v>62</v>
      </c>
      <c r="I74" s="222">
        <v>1</v>
      </c>
      <c r="J74" s="222">
        <f>E74*G74*I74</f>
        <v>13.2</v>
      </c>
      <c r="K74" s="222"/>
      <c r="L74" s="222"/>
    </row>
    <row r="75" spans="1:12" ht="15.5">
      <c r="A75" s="31"/>
      <c r="B75" s="226"/>
      <c r="C75" s="226"/>
      <c r="D75" s="226"/>
      <c r="E75" s="222"/>
      <c r="F75" s="222"/>
      <c r="G75" s="222"/>
      <c r="H75" s="222"/>
      <c r="I75" s="222"/>
      <c r="J75" s="222">
        <f t="shared" ref="J75:J82" si="1">E75*G75*I75</f>
        <v>0</v>
      </c>
      <c r="K75" s="222"/>
      <c r="L75" s="222"/>
    </row>
    <row r="76" spans="1:12" ht="15.5">
      <c r="A76" s="31"/>
      <c r="B76" s="226"/>
      <c r="C76" s="226"/>
      <c r="D76" s="238" t="s">
        <v>474</v>
      </c>
      <c r="E76" s="222"/>
      <c r="F76" s="222"/>
      <c r="G76" s="222"/>
      <c r="H76" s="222"/>
      <c r="I76" s="222"/>
      <c r="J76" s="222">
        <f t="shared" si="1"/>
        <v>0</v>
      </c>
      <c r="K76" s="222"/>
      <c r="L76" s="222"/>
    </row>
    <row r="77" spans="1:12" ht="15.5">
      <c r="A77" s="31"/>
      <c r="B77" s="226"/>
      <c r="C77" s="226"/>
      <c r="D77" s="226" t="s">
        <v>475</v>
      </c>
      <c r="E77" s="222">
        <f>(9300+5775+2112+2320+1250+1806+1150+3388+1240-341)/1000</f>
        <v>28</v>
      </c>
      <c r="F77" s="222"/>
      <c r="G77" s="222">
        <v>3.3</v>
      </c>
      <c r="H77" s="222" t="s">
        <v>62</v>
      </c>
      <c r="I77" s="222">
        <v>1</v>
      </c>
      <c r="J77" s="222">
        <f t="shared" si="1"/>
        <v>92.399999999999991</v>
      </c>
      <c r="K77" s="222"/>
      <c r="L77" s="222"/>
    </row>
    <row r="78" spans="1:12" ht="15.5">
      <c r="A78" s="31"/>
      <c r="B78" s="226"/>
      <c r="C78" s="226"/>
      <c r="D78" s="226"/>
      <c r="E78" s="222"/>
      <c r="F78" s="222"/>
      <c r="G78" s="222"/>
      <c r="H78" s="222"/>
      <c r="I78" s="222"/>
      <c r="J78" s="222">
        <f t="shared" si="1"/>
        <v>0</v>
      </c>
      <c r="K78" s="222"/>
      <c r="L78" s="222"/>
    </row>
    <row r="79" spans="1:12" ht="15.5">
      <c r="A79" s="31"/>
      <c r="B79" s="226"/>
      <c r="C79" s="226"/>
      <c r="D79" s="238" t="s">
        <v>476</v>
      </c>
      <c r="E79" s="222"/>
      <c r="F79" s="222"/>
      <c r="G79" s="222"/>
      <c r="H79" s="222"/>
      <c r="I79" s="222"/>
      <c r="J79" s="222">
        <f t="shared" si="1"/>
        <v>0</v>
      </c>
      <c r="K79" s="222"/>
      <c r="L79" s="222"/>
    </row>
    <row r="80" spans="1:12" ht="15.5">
      <c r="A80" s="31"/>
      <c r="B80" s="226"/>
      <c r="C80" s="226"/>
      <c r="D80" s="226" t="s">
        <v>475</v>
      </c>
      <c r="E80" s="222">
        <f>(675+1550+762+1450+550+662+624)/1000</f>
        <v>6.2729999999999997</v>
      </c>
      <c r="F80" s="222"/>
      <c r="G80" s="222">
        <v>3.3</v>
      </c>
      <c r="H80" s="222"/>
      <c r="I80" s="222">
        <v>1</v>
      </c>
      <c r="J80" s="222">
        <f t="shared" si="1"/>
        <v>20.700899999999997</v>
      </c>
      <c r="K80" s="222"/>
      <c r="L80" s="222"/>
    </row>
    <row r="81" spans="1:12" ht="15.5">
      <c r="A81" s="31"/>
      <c r="B81" s="226"/>
      <c r="C81" s="226"/>
      <c r="D81" s="226"/>
      <c r="E81" s="222"/>
      <c r="F81" s="222"/>
      <c r="G81" s="222"/>
      <c r="H81" s="222"/>
      <c r="I81" s="222"/>
      <c r="J81" s="222">
        <f t="shared" si="1"/>
        <v>0</v>
      </c>
      <c r="K81" s="222"/>
      <c r="L81" s="222"/>
    </row>
    <row r="82" spans="1:12" ht="15.5">
      <c r="A82" s="31"/>
      <c r="B82" s="226"/>
      <c r="C82" s="226"/>
      <c r="D82" s="226"/>
      <c r="E82" s="222"/>
      <c r="F82" s="222"/>
      <c r="G82" s="222"/>
      <c r="H82" s="222"/>
      <c r="I82" s="222"/>
      <c r="J82" s="222">
        <f t="shared" si="1"/>
        <v>0</v>
      </c>
      <c r="K82" s="222"/>
      <c r="L82" s="222"/>
    </row>
    <row r="83" spans="1:12" ht="15.5">
      <c r="A83" s="31"/>
      <c r="B83" s="226"/>
      <c r="C83" s="226"/>
      <c r="D83" s="226"/>
      <c r="E83" s="222"/>
      <c r="F83" s="222"/>
      <c r="G83" s="222"/>
      <c r="H83" s="591" t="s">
        <v>477</v>
      </c>
      <c r="I83" s="593"/>
      <c r="J83" s="225">
        <f>SUM(J74:J82)</f>
        <v>126.30089999999998</v>
      </c>
      <c r="K83" s="239"/>
      <c r="L83" s="239"/>
    </row>
    <row r="84" spans="1:12" ht="15.5">
      <c r="A84" s="31"/>
      <c r="B84" s="226"/>
      <c r="C84" s="226"/>
      <c r="D84" s="226"/>
      <c r="E84" s="222"/>
      <c r="F84" s="222"/>
      <c r="G84" s="222"/>
      <c r="H84" s="591" t="s">
        <v>458</v>
      </c>
      <c r="I84" s="593"/>
      <c r="J84" s="225"/>
      <c r="K84" s="225">
        <v>370</v>
      </c>
      <c r="L84" s="239"/>
    </row>
    <row r="85" spans="1:12" ht="15.5">
      <c r="A85" s="31"/>
      <c r="B85" s="226"/>
      <c r="C85" s="226"/>
      <c r="D85" s="226"/>
      <c r="E85" s="222"/>
      <c r="F85" s="222"/>
      <c r="G85" s="222"/>
      <c r="H85" s="591" t="s">
        <v>378</v>
      </c>
      <c r="I85" s="592"/>
      <c r="J85" s="593"/>
      <c r="K85" s="225"/>
      <c r="L85" s="225">
        <f>J83*K84</f>
        <v>46731.332999999991</v>
      </c>
    </row>
    <row r="86" spans="1:12">
      <c r="A86" s="31"/>
      <c r="B86" s="31"/>
      <c r="C86" s="31"/>
      <c r="D86" s="31"/>
      <c r="E86" s="47"/>
      <c r="F86" s="47"/>
      <c r="G86" s="47"/>
      <c r="H86" s="47"/>
      <c r="I86" s="47"/>
      <c r="J86" s="47"/>
      <c r="K86" s="47"/>
      <c r="L86" s="47"/>
    </row>
    <row r="87" spans="1:12">
      <c r="A87" s="31"/>
      <c r="B87" s="31"/>
      <c r="C87" s="31"/>
      <c r="D87" s="31"/>
      <c r="E87" s="47"/>
      <c r="F87" s="47"/>
      <c r="G87" s="47"/>
      <c r="H87" s="47"/>
      <c r="I87" s="47"/>
      <c r="J87" s="47"/>
      <c r="K87" s="47"/>
      <c r="L87" s="47"/>
    </row>
    <row r="88" spans="1:12">
      <c r="A88" s="32"/>
      <c r="B88" s="32"/>
      <c r="C88" s="32"/>
      <c r="D88" s="32"/>
      <c r="E88" s="227"/>
      <c r="F88" s="227"/>
      <c r="G88" s="227"/>
      <c r="H88" s="227"/>
      <c r="I88" s="227"/>
      <c r="J88" s="227"/>
      <c r="K88" s="32"/>
      <c r="L88" s="32"/>
    </row>
    <row r="89" spans="1:12" ht="23.5">
      <c r="A89" s="184"/>
      <c r="B89" s="594" t="s">
        <v>338</v>
      </c>
      <c r="C89" s="594"/>
      <c r="D89" s="594"/>
      <c r="E89" s="594"/>
      <c r="F89" s="594"/>
      <c r="G89" s="594"/>
      <c r="H89" s="594"/>
      <c r="I89" s="594"/>
      <c r="J89" s="594"/>
      <c r="K89" s="185"/>
      <c r="L89" s="185"/>
    </row>
    <row r="90" spans="1:12" ht="18.5">
      <c r="A90" s="595" t="s">
        <v>339</v>
      </c>
      <c r="B90" s="595"/>
      <c r="C90" s="595"/>
      <c r="D90" s="595"/>
      <c r="E90" s="595"/>
      <c r="F90" s="595"/>
      <c r="G90" s="595"/>
      <c r="H90" s="595"/>
      <c r="I90" s="595"/>
      <c r="J90" s="185"/>
      <c r="K90" s="185"/>
      <c r="L90" s="185"/>
    </row>
    <row r="91" spans="1:12" ht="18.5">
      <c r="A91" s="590" t="s">
        <v>453</v>
      </c>
      <c r="B91" s="590"/>
      <c r="C91" s="590"/>
      <c r="D91" s="590"/>
      <c r="E91" s="590"/>
      <c r="F91" s="590"/>
      <c r="G91" s="590"/>
      <c r="H91" s="590"/>
      <c r="I91" s="590"/>
      <c r="J91" s="185"/>
      <c r="K91" s="185"/>
      <c r="L91" s="185"/>
    </row>
    <row r="92" spans="1:12" ht="18.5">
      <c r="A92" s="585" t="s">
        <v>441</v>
      </c>
      <c r="B92" s="585"/>
      <c r="C92" s="585"/>
      <c r="D92" s="585"/>
      <c r="E92" s="585"/>
      <c r="F92" s="585"/>
      <c r="G92" s="585"/>
      <c r="H92" s="585"/>
      <c r="I92" s="585"/>
      <c r="J92" s="185"/>
      <c r="K92" s="185"/>
      <c r="L92" s="185"/>
    </row>
    <row r="93" spans="1:12" ht="18.5">
      <c r="A93" s="212" t="s">
        <v>442</v>
      </c>
      <c r="B93" s="213"/>
      <c r="C93" s="214"/>
      <c r="D93" s="215"/>
      <c r="E93" s="216"/>
      <c r="F93" s="216"/>
      <c r="G93" s="216"/>
      <c r="H93" s="216"/>
      <c r="I93" s="216"/>
      <c r="J93" s="185"/>
      <c r="K93" s="185"/>
      <c r="L93" s="185"/>
    </row>
    <row r="94" spans="1:12" ht="18.5">
      <c r="A94" s="212" t="s">
        <v>443</v>
      </c>
      <c r="B94" s="213"/>
      <c r="C94" s="217"/>
      <c r="D94" s="218"/>
      <c r="E94" s="216"/>
      <c r="F94" s="216"/>
      <c r="G94" s="216"/>
      <c r="H94" s="216"/>
      <c r="I94" s="216"/>
      <c r="J94" s="185"/>
      <c r="K94" s="185"/>
      <c r="L94" s="185"/>
    </row>
    <row r="95" spans="1:12" ht="15.5">
      <c r="A95" s="192"/>
      <c r="B95" s="192"/>
      <c r="C95" s="192"/>
      <c r="D95" s="193"/>
      <c r="E95" s="193"/>
      <c r="F95" s="193"/>
      <c r="G95" s="194"/>
      <c r="H95" s="194"/>
      <c r="I95" s="194"/>
      <c r="J95" s="185"/>
      <c r="K95" s="185"/>
      <c r="L95" s="185"/>
    </row>
    <row r="96" spans="1:12" ht="18.5">
      <c r="A96" s="586" t="s">
        <v>478</v>
      </c>
      <c r="B96" s="586"/>
      <c r="C96" s="586"/>
      <c r="D96" s="586"/>
      <c r="E96" s="586"/>
      <c r="F96" s="586"/>
      <c r="G96" s="586"/>
      <c r="H96" s="586"/>
      <c r="I96" s="586"/>
      <c r="J96" s="185"/>
      <c r="K96" s="185"/>
      <c r="L96" s="185"/>
    </row>
    <row r="97" spans="1:12" ht="35">
      <c r="A97" s="240" t="s">
        <v>1</v>
      </c>
      <c r="B97" s="240" t="s">
        <v>345</v>
      </c>
      <c r="C97" s="240" t="s">
        <v>346</v>
      </c>
      <c r="D97" s="241" t="s">
        <v>347</v>
      </c>
      <c r="E97" s="242" t="s">
        <v>348</v>
      </c>
      <c r="F97" s="242" t="s">
        <v>349</v>
      </c>
      <c r="G97" s="242" t="s">
        <v>350</v>
      </c>
      <c r="H97" s="242" t="s">
        <v>351</v>
      </c>
      <c r="I97" s="242" t="s">
        <v>74</v>
      </c>
      <c r="J97" s="242" t="s">
        <v>49</v>
      </c>
      <c r="K97" s="242" t="s">
        <v>432</v>
      </c>
      <c r="L97" s="242" t="s">
        <v>353</v>
      </c>
    </row>
    <row r="98" spans="1:12" ht="201.5">
      <c r="A98" s="234">
        <v>1</v>
      </c>
      <c r="B98" s="234" t="s">
        <v>8</v>
      </c>
      <c r="C98" s="235" t="s">
        <v>479</v>
      </c>
      <c r="D98" s="234" t="s">
        <v>480</v>
      </c>
      <c r="E98" s="234"/>
      <c r="F98" s="234"/>
      <c r="G98" s="234"/>
      <c r="H98" s="234" t="s">
        <v>62</v>
      </c>
      <c r="I98" s="234">
        <v>1</v>
      </c>
      <c r="J98" s="234">
        <v>278.5</v>
      </c>
      <c r="K98" s="234">
        <v>1320</v>
      </c>
      <c r="L98" s="234">
        <f>I98*J98*K98</f>
        <v>367620</v>
      </c>
    </row>
    <row r="99" spans="1:12">
      <c r="A99" s="31"/>
      <c r="B99" s="31"/>
      <c r="C99" s="31"/>
      <c r="D99" s="31"/>
      <c r="E99" s="31"/>
      <c r="F99" s="31"/>
      <c r="G99" s="31"/>
      <c r="H99" s="31"/>
      <c r="I99" s="31"/>
      <c r="J99" s="31"/>
      <c r="K99" s="31"/>
      <c r="L99" s="31"/>
    </row>
    <row r="100" spans="1:12" ht="15.5">
      <c r="A100" s="31"/>
      <c r="B100" s="31"/>
      <c r="C100" s="31"/>
      <c r="D100" s="31"/>
      <c r="E100" s="31"/>
      <c r="F100" s="31"/>
      <c r="G100" s="31"/>
      <c r="H100" s="596" t="s">
        <v>462</v>
      </c>
      <c r="I100" s="596"/>
      <c r="J100" s="236">
        <f>J98</f>
        <v>278.5</v>
      </c>
      <c r="K100" s="31"/>
      <c r="L100" s="31"/>
    </row>
    <row r="101" spans="1:12" ht="15.5">
      <c r="A101" s="31"/>
      <c r="B101" s="31"/>
      <c r="C101" s="31"/>
      <c r="D101" s="31"/>
      <c r="E101" s="31"/>
      <c r="F101" s="31"/>
      <c r="G101" s="31"/>
      <c r="H101" s="596" t="s">
        <v>458</v>
      </c>
      <c r="I101" s="596"/>
      <c r="J101" s="236">
        <v>1320</v>
      </c>
      <c r="K101" s="31"/>
      <c r="L101" s="31"/>
    </row>
    <row r="102" spans="1:12" ht="15.5">
      <c r="A102" s="31"/>
      <c r="B102" s="31"/>
      <c r="C102" s="31"/>
      <c r="D102" s="31"/>
      <c r="E102" s="31"/>
      <c r="F102" s="31"/>
      <c r="G102" s="31"/>
      <c r="H102" s="596" t="s">
        <v>378</v>
      </c>
      <c r="I102" s="596"/>
      <c r="J102" s="236">
        <f>J100*J101</f>
        <v>367620</v>
      </c>
      <c r="K102" s="31"/>
      <c r="L102" s="31"/>
    </row>
    <row r="103" spans="1:12">
      <c r="A103" s="31"/>
      <c r="B103" s="31"/>
      <c r="C103" s="31"/>
      <c r="D103" s="31"/>
      <c r="E103" s="31"/>
      <c r="F103" s="31"/>
      <c r="G103" s="31"/>
      <c r="H103" s="31"/>
      <c r="I103" s="31"/>
      <c r="J103" s="31"/>
      <c r="K103" s="31"/>
      <c r="L103" s="31"/>
    </row>
    <row r="104" spans="1:12">
      <c r="A104" s="32"/>
      <c r="B104" s="32"/>
      <c r="C104" s="32"/>
      <c r="D104" s="32"/>
      <c r="E104" s="227"/>
      <c r="F104" s="227"/>
      <c r="G104" s="227"/>
      <c r="H104" s="227"/>
      <c r="I104" s="227"/>
      <c r="J104" s="227"/>
      <c r="K104" s="32"/>
      <c r="L104" s="32"/>
    </row>
    <row r="105" spans="1:12" ht="23.5">
      <c r="A105" s="184"/>
      <c r="B105" s="594" t="s">
        <v>338</v>
      </c>
      <c r="C105" s="594"/>
      <c r="D105" s="594"/>
      <c r="E105" s="594"/>
      <c r="F105" s="594"/>
      <c r="G105" s="594"/>
      <c r="H105" s="594"/>
      <c r="I105" s="594"/>
      <c r="J105" s="594"/>
      <c r="K105" s="185"/>
      <c r="L105" s="185"/>
    </row>
    <row r="106" spans="1:12" ht="18.5">
      <c r="A106" s="595" t="s">
        <v>339</v>
      </c>
      <c r="B106" s="595"/>
      <c r="C106" s="595"/>
      <c r="D106" s="595"/>
      <c r="E106" s="595"/>
      <c r="F106" s="595"/>
      <c r="G106" s="595"/>
      <c r="H106" s="595"/>
      <c r="I106" s="595"/>
      <c r="J106" s="185"/>
      <c r="K106" s="185"/>
      <c r="L106" s="185"/>
    </row>
    <row r="107" spans="1:12" ht="18.5">
      <c r="A107" s="590" t="s">
        <v>453</v>
      </c>
      <c r="B107" s="590"/>
      <c r="C107" s="590"/>
      <c r="D107" s="590"/>
      <c r="E107" s="590"/>
      <c r="F107" s="590"/>
      <c r="G107" s="590"/>
      <c r="H107" s="590"/>
      <c r="I107" s="590"/>
      <c r="J107" s="185"/>
      <c r="K107" s="185"/>
      <c r="L107" s="185"/>
    </row>
    <row r="108" spans="1:12" ht="18.5">
      <c r="A108" s="585" t="s">
        <v>441</v>
      </c>
      <c r="B108" s="585"/>
      <c r="C108" s="585"/>
      <c r="D108" s="585"/>
      <c r="E108" s="585"/>
      <c r="F108" s="585"/>
      <c r="G108" s="585"/>
      <c r="H108" s="585"/>
      <c r="I108" s="585"/>
      <c r="J108" s="185"/>
      <c r="K108" s="185"/>
      <c r="L108" s="185"/>
    </row>
    <row r="109" spans="1:12" ht="18.5">
      <c r="A109" s="212" t="s">
        <v>442</v>
      </c>
      <c r="B109" s="213"/>
      <c r="C109" s="214"/>
      <c r="D109" s="215"/>
      <c r="E109" s="216"/>
      <c r="F109" s="216"/>
      <c r="G109" s="216"/>
      <c r="H109" s="216"/>
      <c r="I109" s="216"/>
      <c r="J109" s="185"/>
      <c r="K109" s="185"/>
      <c r="L109" s="185"/>
    </row>
    <row r="110" spans="1:12" ht="18.5">
      <c r="A110" s="212" t="s">
        <v>443</v>
      </c>
      <c r="B110" s="213"/>
      <c r="C110" s="217"/>
      <c r="D110" s="218"/>
      <c r="E110" s="216"/>
      <c r="F110" s="216"/>
      <c r="G110" s="216"/>
      <c r="H110" s="216"/>
      <c r="I110" s="216"/>
      <c r="J110" s="185"/>
      <c r="K110" s="185"/>
      <c r="L110" s="185"/>
    </row>
    <row r="111" spans="1:12" ht="15.5">
      <c r="A111" s="192"/>
      <c r="B111" s="192"/>
      <c r="C111" s="192"/>
      <c r="D111" s="193"/>
      <c r="E111" s="193"/>
      <c r="F111" s="193"/>
      <c r="G111" s="194"/>
      <c r="H111" s="194"/>
      <c r="I111" s="194"/>
      <c r="J111" s="185"/>
      <c r="K111" s="185"/>
      <c r="L111" s="185"/>
    </row>
    <row r="112" spans="1:12" ht="18.5">
      <c r="A112" s="586" t="s">
        <v>481</v>
      </c>
      <c r="B112" s="586"/>
      <c r="C112" s="586"/>
      <c r="D112" s="586"/>
      <c r="E112" s="586"/>
      <c r="F112" s="586"/>
      <c r="G112" s="586"/>
      <c r="H112" s="586"/>
      <c r="I112" s="586"/>
      <c r="J112" s="185"/>
      <c r="K112" s="185"/>
      <c r="L112" s="185"/>
    </row>
    <row r="113" spans="1:12" ht="35">
      <c r="A113" s="240" t="s">
        <v>1</v>
      </c>
      <c r="B113" s="240" t="s">
        <v>345</v>
      </c>
      <c r="C113" s="240" t="s">
        <v>346</v>
      </c>
      <c r="D113" s="241" t="s">
        <v>347</v>
      </c>
      <c r="E113" s="242" t="s">
        <v>348</v>
      </c>
      <c r="F113" s="242" t="s">
        <v>349</v>
      </c>
      <c r="G113" s="242" t="s">
        <v>350</v>
      </c>
      <c r="H113" s="242" t="s">
        <v>351</v>
      </c>
      <c r="I113" s="242" t="s">
        <v>74</v>
      </c>
      <c r="J113" s="242" t="s">
        <v>49</v>
      </c>
      <c r="K113" s="242" t="s">
        <v>432</v>
      </c>
      <c r="L113" s="242" t="s">
        <v>353</v>
      </c>
    </row>
    <row r="114" spans="1:12">
      <c r="A114" s="43"/>
      <c r="B114" s="43"/>
      <c r="C114" s="43"/>
      <c r="D114" s="44"/>
      <c r="E114" s="45"/>
      <c r="F114" s="45"/>
      <c r="G114" s="45"/>
      <c r="H114" s="45"/>
      <c r="I114" s="45"/>
      <c r="J114" s="45"/>
      <c r="K114" s="45"/>
      <c r="L114" s="45"/>
    </row>
    <row r="115" spans="1:12" ht="77.5">
      <c r="A115" s="234">
        <v>1</v>
      </c>
      <c r="B115" s="234">
        <v>2</v>
      </c>
      <c r="C115" s="230" t="s">
        <v>482</v>
      </c>
      <c r="D115" s="179"/>
      <c r="E115" s="179"/>
      <c r="F115" s="179"/>
      <c r="G115" s="179"/>
      <c r="H115" s="179"/>
      <c r="I115" s="179"/>
      <c r="J115" s="179"/>
      <c r="K115" s="179"/>
      <c r="L115" s="179"/>
    </row>
    <row r="116" spans="1:12" ht="15.5">
      <c r="A116" s="31"/>
      <c r="B116" s="31"/>
      <c r="C116" s="31"/>
      <c r="D116" s="243" t="s">
        <v>446</v>
      </c>
      <c r="E116" s="226"/>
      <c r="F116" s="226"/>
      <c r="G116" s="226"/>
      <c r="H116" s="226"/>
      <c r="I116" s="226"/>
      <c r="J116" s="226"/>
      <c r="K116" s="226"/>
      <c r="L116" s="226"/>
    </row>
    <row r="117" spans="1:12" ht="15.5">
      <c r="A117" s="31"/>
      <c r="B117" s="31"/>
      <c r="C117" s="31"/>
      <c r="D117" s="226" t="s">
        <v>483</v>
      </c>
      <c r="E117" s="231">
        <v>8.6150000000000002</v>
      </c>
      <c r="F117" s="231"/>
      <c r="G117" s="231">
        <v>3</v>
      </c>
      <c r="H117" s="231" t="s">
        <v>62</v>
      </c>
      <c r="I117" s="231">
        <v>1</v>
      </c>
      <c r="J117" s="244">
        <f>E117*G117*I117</f>
        <v>25.844999999999999</v>
      </c>
      <c r="K117" s="231"/>
      <c r="L117" s="231"/>
    </row>
    <row r="118" spans="1:12" ht="15.5">
      <c r="A118" s="31"/>
      <c r="B118" s="31"/>
      <c r="C118" s="31"/>
      <c r="D118" s="226" t="s">
        <v>484</v>
      </c>
      <c r="E118" s="231">
        <v>9.8699999999999992</v>
      </c>
      <c r="F118" s="231"/>
      <c r="G118" s="231">
        <v>3</v>
      </c>
      <c r="H118" s="231" t="s">
        <v>62</v>
      </c>
      <c r="I118" s="231">
        <v>1</v>
      </c>
      <c r="J118" s="231">
        <f>E118*G118*I118</f>
        <v>29.61</v>
      </c>
      <c r="K118" s="231"/>
      <c r="L118" s="231"/>
    </row>
    <row r="119" spans="1:12" ht="15.5">
      <c r="A119" s="31"/>
      <c r="B119" s="31"/>
      <c r="C119" s="31"/>
      <c r="D119" s="226" t="s">
        <v>473</v>
      </c>
      <c r="E119" s="231">
        <v>4.09</v>
      </c>
      <c r="F119" s="231"/>
      <c r="G119" s="231">
        <v>3</v>
      </c>
      <c r="H119" s="231" t="s">
        <v>62</v>
      </c>
      <c r="I119" s="231">
        <v>1</v>
      </c>
      <c r="J119" s="231">
        <f t="shared" ref="J119:J120" si="2">E119*G119*I119</f>
        <v>12.27</v>
      </c>
      <c r="K119" s="231"/>
      <c r="L119" s="231"/>
    </row>
    <row r="120" spans="1:12" ht="15.5">
      <c r="A120" s="31"/>
      <c r="B120" s="31"/>
      <c r="C120" s="31"/>
      <c r="D120" s="226" t="s">
        <v>485</v>
      </c>
      <c r="E120" s="231">
        <v>3.62</v>
      </c>
      <c r="F120" s="231"/>
      <c r="G120" s="231">
        <v>3</v>
      </c>
      <c r="H120" s="231" t="s">
        <v>62</v>
      </c>
      <c r="I120" s="231">
        <v>1</v>
      </c>
      <c r="J120" s="231">
        <f t="shared" si="2"/>
        <v>10.86</v>
      </c>
      <c r="K120" s="231"/>
      <c r="L120" s="231"/>
    </row>
    <row r="121" spans="1:12" ht="15.5">
      <c r="A121" s="31"/>
      <c r="B121" s="31"/>
      <c r="C121" s="31"/>
      <c r="D121" s="226" t="s">
        <v>360</v>
      </c>
      <c r="E121" s="231">
        <v>1.2</v>
      </c>
      <c r="F121" s="231"/>
      <c r="G121" s="231">
        <v>2.4</v>
      </c>
      <c r="H121" s="231" t="s">
        <v>62</v>
      </c>
      <c r="I121" s="231">
        <v>1</v>
      </c>
      <c r="J121" s="231">
        <f>-E121*G121*I121</f>
        <v>-2.88</v>
      </c>
      <c r="K121" s="231"/>
      <c r="L121" s="231"/>
    </row>
    <row r="122" spans="1:12" ht="15.5">
      <c r="A122" s="31"/>
      <c r="B122" s="31"/>
      <c r="C122" s="31"/>
      <c r="D122" s="226" t="s">
        <v>486</v>
      </c>
      <c r="E122" s="231">
        <v>2.1</v>
      </c>
      <c r="F122" s="231"/>
      <c r="G122" s="231">
        <v>2.4</v>
      </c>
      <c r="H122" s="231" t="s">
        <v>62</v>
      </c>
      <c r="I122" s="231">
        <v>1</v>
      </c>
      <c r="J122" s="231">
        <f>-E122*G122*I122</f>
        <v>-5.04</v>
      </c>
      <c r="K122" s="231"/>
      <c r="L122" s="231"/>
    </row>
    <row r="123" spans="1:12" ht="15.5">
      <c r="A123" s="31"/>
      <c r="B123" s="31"/>
      <c r="C123" s="31"/>
      <c r="D123" s="226"/>
      <c r="E123" s="231"/>
      <c r="F123" s="231"/>
      <c r="G123" s="231"/>
      <c r="H123" s="231"/>
      <c r="I123" s="231"/>
      <c r="J123" s="231">
        <f t="shared" ref="J123:J163" si="3">E123*G123*I123</f>
        <v>0</v>
      </c>
      <c r="K123" s="231"/>
      <c r="L123" s="231"/>
    </row>
    <row r="124" spans="1:12" ht="15.5">
      <c r="A124" s="31"/>
      <c r="B124" s="31"/>
      <c r="C124" s="31"/>
      <c r="D124" s="243" t="s">
        <v>487</v>
      </c>
      <c r="E124" s="231"/>
      <c r="F124" s="231"/>
      <c r="G124" s="231"/>
      <c r="H124" s="231"/>
      <c r="I124" s="231"/>
      <c r="J124" s="231">
        <f t="shared" si="3"/>
        <v>0</v>
      </c>
      <c r="K124" s="231"/>
      <c r="L124" s="231"/>
    </row>
    <row r="125" spans="1:12" ht="15.5">
      <c r="A125" s="31"/>
      <c r="B125" s="31"/>
      <c r="C125" s="31"/>
      <c r="D125" s="226" t="s">
        <v>485</v>
      </c>
      <c r="E125" s="231">
        <v>7</v>
      </c>
      <c r="F125" s="231"/>
      <c r="G125" s="231">
        <v>3.2</v>
      </c>
      <c r="H125" s="231"/>
      <c r="I125" s="231">
        <v>1</v>
      </c>
      <c r="J125" s="244">
        <f t="shared" si="3"/>
        <v>22.400000000000002</v>
      </c>
      <c r="K125" s="231"/>
      <c r="L125" s="231"/>
    </row>
    <row r="126" spans="1:12" ht="15.5">
      <c r="A126" s="31"/>
      <c r="B126" s="31"/>
      <c r="C126" s="31"/>
      <c r="D126" s="226"/>
      <c r="E126" s="231"/>
      <c r="F126" s="231"/>
      <c r="G126" s="231"/>
      <c r="H126" s="231"/>
      <c r="I126" s="231"/>
      <c r="J126" s="231">
        <f t="shared" si="3"/>
        <v>0</v>
      </c>
      <c r="K126" s="231"/>
      <c r="L126" s="231"/>
    </row>
    <row r="127" spans="1:12" ht="15.5">
      <c r="A127" s="31"/>
      <c r="B127" s="31"/>
      <c r="C127" s="31"/>
      <c r="D127" s="243" t="s">
        <v>488</v>
      </c>
      <c r="E127" s="232"/>
      <c r="F127" s="232"/>
      <c r="G127" s="232"/>
      <c r="H127" s="231"/>
      <c r="I127" s="231"/>
      <c r="J127" s="231">
        <f t="shared" si="3"/>
        <v>0</v>
      </c>
      <c r="K127" s="231"/>
      <c r="L127" s="231"/>
    </row>
    <row r="128" spans="1:12" ht="15.5">
      <c r="A128" s="31"/>
      <c r="B128" s="31"/>
      <c r="C128" s="31"/>
      <c r="D128" s="226" t="s">
        <v>489</v>
      </c>
      <c r="E128" s="231">
        <f>(1859+1835+750+200+2873+900)/1000</f>
        <v>8.4169999999999998</v>
      </c>
      <c r="F128" s="231"/>
      <c r="G128" s="231">
        <v>3.2</v>
      </c>
      <c r="H128" s="231"/>
      <c r="I128" s="231">
        <v>1</v>
      </c>
      <c r="J128" s="244">
        <f t="shared" si="3"/>
        <v>26.9344</v>
      </c>
      <c r="K128" s="231"/>
      <c r="L128" s="231"/>
    </row>
    <row r="129" spans="1:12" ht="15.5">
      <c r="A129" s="31"/>
      <c r="B129" s="31"/>
      <c r="C129" s="31"/>
      <c r="D129" s="226" t="s">
        <v>360</v>
      </c>
      <c r="E129" s="231">
        <v>1.2</v>
      </c>
      <c r="F129" s="231"/>
      <c r="G129" s="231">
        <v>2.4</v>
      </c>
      <c r="H129" s="231"/>
      <c r="I129" s="231">
        <v>1</v>
      </c>
      <c r="J129" s="231">
        <f>-E129*G129*I129</f>
        <v>-2.88</v>
      </c>
      <c r="K129" s="231"/>
      <c r="L129" s="231"/>
    </row>
    <row r="130" spans="1:12" ht="15.5">
      <c r="A130" s="31"/>
      <c r="B130" s="31"/>
      <c r="C130" s="31"/>
      <c r="D130" s="226"/>
      <c r="E130" s="231"/>
      <c r="F130" s="231"/>
      <c r="G130" s="231"/>
      <c r="H130" s="231"/>
      <c r="I130" s="231"/>
      <c r="J130" s="231">
        <f t="shared" si="3"/>
        <v>0</v>
      </c>
      <c r="K130" s="231"/>
      <c r="L130" s="231"/>
    </row>
    <row r="131" spans="1:12" ht="15.5">
      <c r="A131" s="31"/>
      <c r="B131" s="31"/>
      <c r="C131" s="31"/>
      <c r="D131" s="243" t="s">
        <v>490</v>
      </c>
      <c r="E131" s="231"/>
      <c r="F131" s="231"/>
      <c r="G131" s="231"/>
      <c r="H131" s="231"/>
      <c r="I131" s="231"/>
      <c r="J131" s="231">
        <f t="shared" si="3"/>
        <v>0</v>
      </c>
      <c r="K131" s="231"/>
      <c r="L131" s="231"/>
    </row>
    <row r="132" spans="1:12" ht="15.5">
      <c r="A132" s="31"/>
      <c r="B132" s="31"/>
      <c r="C132" s="31"/>
      <c r="D132" s="226" t="s">
        <v>475</v>
      </c>
      <c r="E132" s="231">
        <v>23.95</v>
      </c>
      <c r="F132" s="231"/>
      <c r="G132" s="231">
        <v>3.2</v>
      </c>
      <c r="H132" s="231"/>
      <c r="I132" s="231">
        <v>1</v>
      </c>
      <c r="J132" s="244">
        <f t="shared" si="3"/>
        <v>76.64</v>
      </c>
      <c r="K132" s="231"/>
      <c r="L132" s="231"/>
    </row>
    <row r="133" spans="1:12" ht="15.5">
      <c r="A133" s="31"/>
      <c r="B133" s="31"/>
      <c r="C133" s="31"/>
      <c r="D133" s="226"/>
      <c r="E133" s="231"/>
      <c r="F133" s="231"/>
      <c r="G133" s="231"/>
      <c r="H133" s="231"/>
      <c r="I133" s="231"/>
      <c r="J133" s="231">
        <f t="shared" si="3"/>
        <v>0</v>
      </c>
      <c r="K133" s="231"/>
      <c r="L133" s="231"/>
    </row>
    <row r="134" spans="1:12" ht="15.5">
      <c r="A134" s="31"/>
      <c r="B134" s="31"/>
      <c r="C134" s="31"/>
      <c r="D134" s="243" t="s">
        <v>491</v>
      </c>
      <c r="E134" s="231"/>
      <c r="F134" s="231"/>
      <c r="G134" s="231"/>
      <c r="H134" s="231"/>
      <c r="I134" s="231"/>
      <c r="J134" s="231">
        <f t="shared" si="3"/>
        <v>0</v>
      </c>
      <c r="K134" s="231"/>
      <c r="L134" s="231"/>
    </row>
    <row r="135" spans="1:12" ht="15.5">
      <c r="A135" s="31"/>
      <c r="B135" s="31"/>
      <c r="C135" s="31"/>
      <c r="D135" s="226" t="s">
        <v>475</v>
      </c>
      <c r="E135" s="231">
        <f>(5775+2112+1859+3585+1118+3000+2369+480+2134+2893+4995+1800+2320)/1000</f>
        <v>34.44</v>
      </c>
      <c r="F135" s="231"/>
      <c r="G135" s="231">
        <v>3.2</v>
      </c>
      <c r="H135" s="231"/>
      <c r="I135" s="231">
        <v>1</v>
      </c>
      <c r="J135" s="244">
        <f t="shared" si="3"/>
        <v>110.208</v>
      </c>
      <c r="K135" s="231"/>
      <c r="L135" s="231"/>
    </row>
    <row r="136" spans="1:12" ht="15.5">
      <c r="A136" s="31"/>
      <c r="B136" s="31"/>
      <c r="C136" s="31"/>
      <c r="D136" s="226" t="s">
        <v>492</v>
      </c>
      <c r="E136" s="231">
        <v>3</v>
      </c>
      <c r="F136" s="231"/>
      <c r="G136" s="231">
        <v>2.4</v>
      </c>
      <c r="H136" s="231"/>
      <c r="I136" s="231">
        <v>1</v>
      </c>
      <c r="J136" s="231">
        <f>-E136*G136*I136</f>
        <v>-7.1999999999999993</v>
      </c>
      <c r="K136" s="231"/>
      <c r="L136" s="231"/>
    </row>
    <row r="137" spans="1:12" ht="15.5">
      <c r="A137" s="31"/>
      <c r="B137" s="31"/>
      <c r="C137" s="31"/>
      <c r="D137" s="226" t="s">
        <v>493</v>
      </c>
      <c r="E137" s="231">
        <v>3</v>
      </c>
      <c r="F137" s="231"/>
      <c r="G137" s="231">
        <v>2.4</v>
      </c>
      <c r="H137" s="231"/>
      <c r="I137" s="231">
        <v>1</v>
      </c>
      <c r="J137" s="231">
        <f>-E137*G137*I137</f>
        <v>-7.1999999999999993</v>
      </c>
      <c r="K137" s="231"/>
      <c r="L137" s="231"/>
    </row>
    <row r="138" spans="1:12" ht="15.5">
      <c r="A138" s="31"/>
      <c r="B138" s="31"/>
      <c r="C138" s="31"/>
      <c r="D138" s="226" t="s">
        <v>494</v>
      </c>
      <c r="E138" s="231">
        <v>1.2</v>
      </c>
      <c r="F138" s="231"/>
      <c r="G138" s="231">
        <v>2.4</v>
      </c>
      <c r="H138" s="231"/>
      <c r="I138" s="231">
        <v>1</v>
      </c>
      <c r="J138" s="231">
        <f>-E138*G138*I138</f>
        <v>-2.88</v>
      </c>
      <c r="K138" s="231"/>
      <c r="L138" s="231"/>
    </row>
    <row r="139" spans="1:12" ht="15.5">
      <c r="A139" s="31"/>
      <c r="B139" s="31"/>
      <c r="C139" s="31"/>
      <c r="D139" s="226"/>
      <c r="E139" s="231"/>
      <c r="F139" s="231"/>
      <c r="G139" s="231"/>
      <c r="H139" s="231"/>
      <c r="I139" s="231"/>
      <c r="J139" s="231">
        <f t="shared" si="3"/>
        <v>0</v>
      </c>
      <c r="K139" s="231"/>
      <c r="L139" s="231"/>
    </row>
    <row r="140" spans="1:12" ht="15.5">
      <c r="A140" s="31"/>
      <c r="B140" s="31"/>
      <c r="C140" s="31"/>
      <c r="D140" s="243" t="s">
        <v>364</v>
      </c>
      <c r="E140" s="231"/>
      <c r="F140" s="231"/>
      <c r="G140" s="231"/>
      <c r="H140" s="231"/>
      <c r="I140" s="231"/>
      <c r="J140" s="231">
        <f t="shared" si="3"/>
        <v>0</v>
      </c>
      <c r="K140" s="231"/>
      <c r="L140" s="231"/>
    </row>
    <row r="141" spans="1:12" ht="15.5">
      <c r="A141" s="31"/>
      <c r="B141" s="31"/>
      <c r="C141" s="31"/>
      <c r="D141" s="226" t="s">
        <v>495</v>
      </c>
      <c r="E141" s="231">
        <f>(2112*2+1232)/1000</f>
        <v>5.4560000000000004</v>
      </c>
      <c r="F141" s="231"/>
      <c r="G141" s="231">
        <v>3.2</v>
      </c>
      <c r="H141" s="231"/>
      <c r="I141" s="231">
        <v>1</v>
      </c>
      <c r="J141" s="244">
        <f t="shared" si="3"/>
        <v>17.459200000000003</v>
      </c>
      <c r="K141" s="231"/>
      <c r="L141" s="231"/>
    </row>
    <row r="142" spans="1:12" ht="15.5">
      <c r="A142" s="31"/>
      <c r="B142" s="31"/>
      <c r="C142" s="31"/>
      <c r="D142" s="226" t="s">
        <v>360</v>
      </c>
      <c r="E142" s="231">
        <v>1.232</v>
      </c>
      <c r="F142" s="231"/>
      <c r="G142" s="231">
        <v>2.1</v>
      </c>
      <c r="H142" s="231"/>
      <c r="I142" s="231">
        <v>1</v>
      </c>
      <c r="J142" s="244">
        <f>-E142*G142*I142</f>
        <v>-2.5872000000000002</v>
      </c>
      <c r="K142" s="231"/>
      <c r="L142" s="231"/>
    </row>
    <row r="143" spans="1:12" ht="15.5">
      <c r="A143" s="31"/>
      <c r="B143" s="31"/>
      <c r="C143" s="31"/>
      <c r="D143" s="226" t="s">
        <v>496</v>
      </c>
      <c r="E143" s="231">
        <f>(3540+5775+1240+3430+3340+1105+330+1105+1040+1780+1780+2740)/1000</f>
        <v>27.204999999999998</v>
      </c>
      <c r="F143" s="231"/>
      <c r="G143" s="231">
        <f>300/1000</f>
        <v>0.3</v>
      </c>
      <c r="H143" s="231"/>
      <c r="I143" s="231">
        <v>1</v>
      </c>
      <c r="J143" s="244">
        <f t="shared" si="3"/>
        <v>8.1614999999999984</v>
      </c>
      <c r="K143" s="231"/>
      <c r="L143" s="231"/>
    </row>
    <row r="144" spans="1:12" ht="15.5">
      <c r="A144" s="31"/>
      <c r="B144" s="31"/>
      <c r="C144" s="31"/>
      <c r="D144" s="226"/>
      <c r="E144" s="231"/>
      <c r="F144" s="231"/>
      <c r="G144" s="231"/>
      <c r="H144" s="231"/>
      <c r="I144" s="231"/>
      <c r="J144" s="231">
        <f t="shared" si="3"/>
        <v>0</v>
      </c>
      <c r="K144" s="231"/>
      <c r="L144" s="231"/>
    </row>
    <row r="145" spans="1:12" ht="15.5">
      <c r="A145" s="31"/>
      <c r="B145" s="31"/>
      <c r="C145" s="31"/>
      <c r="D145" s="243" t="s">
        <v>497</v>
      </c>
      <c r="E145" s="232"/>
      <c r="F145" s="231"/>
      <c r="G145" s="231"/>
      <c r="H145" s="231"/>
      <c r="I145" s="231"/>
      <c r="J145" s="231">
        <f t="shared" si="3"/>
        <v>0</v>
      </c>
      <c r="K145" s="231"/>
      <c r="L145" s="231"/>
    </row>
    <row r="146" spans="1:12" ht="15.5">
      <c r="A146" s="31"/>
      <c r="B146" s="31"/>
      <c r="C146" s="31"/>
      <c r="D146" s="226" t="s">
        <v>475</v>
      </c>
      <c r="E146" s="231">
        <f>(1200*2+1775+1050+624+600+1250+1150+1200+1900*2)/1000</f>
        <v>13.849</v>
      </c>
      <c r="F146" s="231"/>
      <c r="G146" s="231">
        <v>3.2</v>
      </c>
      <c r="H146" s="231"/>
      <c r="I146" s="231">
        <v>1</v>
      </c>
      <c r="J146" s="244">
        <f t="shared" si="3"/>
        <v>44.316800000000001</v>
      </c>
      <c r="K146" s="231"/>
      <c r="L146" s="231"/>
    </row>
    <row r="147" spans="1:12" ht="15.5">
      <c r="A147" s="31"/>
      <c r="B147" s="31"/>
      <c r="C147" s="31"/>
      <c r="D147" s="226" t="s">
        <v>360</v>
      </c>
      <c r="E147" s="231">
        <v>1.2</v>
      </c>
      <c r="F147" s="231"/>
      <c r="G147" s="231">
        <v>2.4</v>
      </c>
      <c r="H147" s="231"/>
      <c r="I147" s="231">
        <v>5</v>
      </c>
      <c r="J147" s="231">
        <f>-E147*G147*I147</f>
        <v>-14.399999999999999</v>
      </c>
      <c r="K147" s="231"/>
      <c r="L147" s="231"/>
    </row>
    <row r="148" spans="1:12" ht="15.5">
      <c r="A148" s="31"/>
      <c r="B148" s="31"/>
      <c r="C148" s="31"/>
      <c r="D148" s="226"/>
      <c r="E148" s="231"/>
      <c r="F148" s="231"/>
      <c r="G148" s="231"/>
      <c r="H148" s="231"/>
      <c r="I148" s="231"/>
      <c r="J148" s="231">
        <f t="shared" si="3"/>
        <v>0</v>
      </c>
      <c r="K148" s="231"/>
      <c r="L148" s="231"/>
    </row>
    <row r="149" spans="1:12" ht="15.5">
      <c r="A149" s="31"/>
      <c r="B149" s="31"/>
      <c r="C149" s="31"/>
      <c r="D149" s="243" t="s">
        <v>498</v>
      </c>
      <c r="E149" s="232"/>
      <c r="F149" s="231"/>
      <c r="G149" s="231"/>
      <c r="H149" s="231"/>
      <c r="I149" s="231"/>
      <c r="J149" s="231">
        <f t="shared" si="3"/>
        <v>0</v>
      </c>
      <c r="K149" s="231"/>
      <c r="L149" s="231"/>
    </row>
    <row r="150" spans="1:12" ht="15.5">
      <c r="A150" s="31"/>
      <c r="B150" s="31"/>
      <c r="C150" s="31"/>
      <c r="D150" s="226" t="s">
        <v>475</v>
      </c>
      <c r="E150" s="231">
        <f>(4995+4562+2715+700+2200+550+550+1700+662+1650+2200+1375+1100)/1000</f>
        <v>24.959</v>
      </c>
      <c r="F150" s="231"/>
      <c r="G150" s="231">
        <v>3.2</v>
      </c>
      <c r="H150" s="231"/>
      <c r="I150" s="231">
        <v>1</v>
      </c>
      <c r="J150" s="244">
        <f t="shared" si="3"/>
        <v>79.868800000000007</v>
      </c>
      <c r="K150" s="231"/>
      <c r="L150" s="231"/>
    </row>
    <row r="151" spans="1:12" ht="15.5">
      <c r="A151" s="31"/>
      <c r="B151" s="31"/>
      <c r="C151" s="31"/>
      <c r="D151" s="226" t="s">
        <v>360</v>
      </c>
      <c r="E151" s="231">
        <v>0.9</v>
      </c>
      <c r="F151" s="231"/>
      <c r="G151" s="231">
        <v>2.4</v>
      </c>
      <c r="H151" s="231"/>
      <c r="I151" s="231">
        <v>1</v>
      </c>
      <c r="J151" s="244">
        <f>-E151*G151*I151</f>
        <v>-2.16</v>
      </c>
      <c r="K151" s="231"/>
      <c r="L151" s="231"/>
    </row>
    <row r="152" spans="1:12" ht="15.5">
      <c r="A152" s="31"/>
      <c r="B152" s="31"/>
      <c r="C152" s="31"/>
      <c r="D152" s="226" t="s">
        <v>486</v>
      </c>
      <c r="E152" s="231">
        <v>2.7149999999999999</v>
      </c>
      <c r="F152" s="231"/>
      <c r="G152" s="231">
        <v>2.4</v>
      </c>
      <c r="H152" s="231"/>
      <c r="I152" s="231">
        <v>1</v>
      </c>
      <c r="J152" s="231">
        <f>-E152*G152*I152</f>
        <v>-6.5159999999999991</v>
      </c>
      <c r="K152" s="231"/>
      <c r="L152" s="231"/>
    </row>
    <row r="153" spans="1:12" ht="15.5">
      <c r="A153" s="31"/>
      <c r="B153" s="31"/>
      <c r="C153" s="31"/>
      <c r="D153" s="226"/>
      <c r="E153" s="231"/>
      <c r="F153" s="231"/>
      <c r="G153" s="231"/>
      <c r="H153" s="231"/>
      <c r="I153" s="231"/>
      <c r="J153" s="231">
        <f t="shared" si="3"/>
        <v>0</v>
      </c>
      <c r="K153" s="231"/>
      <c r="L153" s="231"/>
    </row>
    <row r="154" spans="1:12" ht="15.5">
      <c r="A154" s="31"/>
      <c r="B154" s="31"/>
      <c r="C154" s="31"/>
      <c r="D154" s="243" t="s">
        <v>499</v>
      </c>
      <c r="E154" s="231"/>
      <c r="F154" s="231"/>
      <c r="G154" s="231"/>
      <c r="H154" s="231"/>
      <c r="I154" s="231"/>
      <c r="J154" s="231">
        <f t="shared" si="3"/>
        <v>0</v>
      </c>
      <c r="K154" s="231"/>
      <c r="L154" s="231"/>
    </row>
    <row r="155" spans="1:12" ht="15.5">
      <c r="A155" s="31"/>
      <c r="B155" s="31"/>
      <c r="C155" s="31"/>
      <c r="D155" s="226"/>
      <c r="E155" s="231">
        <v>7.8</v>
      </c>
      <c r="F155" s="231"/>
      <c r="G155" s="231">
        <v>3.2</v>
      </c>
      <c r="H155" s="231"/>
      <c r="I155" s="231">
        <v>1</v>
      </c>
      <c r="J155" s="244">
        <f t="shared" si="3"/>
        <v>24.96</v>
      </c>
      <c r="K155" s="231"/>
      <c r="L155" s="231"/>
    </row>
    <row r="156" spans="1:12" ht="15.5">
      <c r="A156" s="31"/>
      <c r="B156" s="31"/>
      <c r="C156" s="31"/>
      <c r="D156" s="226"/>
      <c r="E156" s="231"/>
      <c r="F156" s="231"/>
      <c r="G156" s="231"/>
      <c r="H156" s="231"/>
      <c r="I156" s="231"/>
      <c r="J156" s="231">
        <f t="shared" si="3"/>
        <v>0</v>
      </c>
      <c r="K156" s="231"/>
      <c r="L156" s="231"/>
    </row>
    <row r="157" spans="1:12" ht="15.5">
      <c r="A157" s="31"/>
      <c r="B157" s="31"/>
      <c r="C157" s="31"/>
      <c r="D157" s="243" t="s">
        <v>500</v>
      </c>
      <c r="E157" s="231"/>
      <c r="F157" s="231"/>
      <c r="G157" s="231"/>
      <c r="H157" s="231"/>
      <c r="I157" s="231"/>
      <c r="J157" s="231">
        <f t="shared" si="3"/>
        <v>0</v>
      </c>
      <c r="K157" s="231"/>
      <c r="L157" s="231"/>
    </row>
    <row r="158" spans="1:12" ht="15.5">
      <c r="A158" s="31"/>
      <c r="B158" s="31"/>
      <c r="C158" s="31"/>
      <c r="D158" s="226"/>
      <c r="E158" s="231">
        <v>1.2</v>
      </c>
      <c r="F158" s="231"/>
      <c r="G158" s="231">
        <v>3.2</v>
      </c>
      <c r="H158" s="231"/>
      <c r="I158" s="231">
        <v>1</v>
      </c>
      <c r="J158" s="244">
        <f t="shared" si="3"/>
        <v>3.84</v>
      </c>
      <c r="K158" s="231"/>
      <c r="L158" s="231"/>
    </row>
    <row r="159" spans="1:12" ht="15.5">
      <c r="A159" s="31"/>
      <c r="B159" s="31"/>
      <c r="C159" s="31"/>
      <c r="D159" s="226"/>
      <c r="E159" s="231"/>
      <c r="F159" s="231"/>
      <c r="G159" s="231"/>
      <c r="H159" s="231"/>
      <c r="I159" s="231"/>
      <c r="J159" s="231">
        <f t="shared" si="3"/>
        <v>0</v>
      </c>
      <c r="K159" s="231"/>
      <c r="L159" s="231"/>
    </row>
    <row r="160" spans="1:12" ht="15.5">
      <c r="A160" s="31"/>
      <c r="B160" s="31"/>
      <c r="C160" s="31"/>
      <c r="D160" s="243" t="s">
        <v>501</v>
      </c>
      <c r="E160" s="231"/>
      <c r="F160" s="231"/>
      <c r="G160" s="231"/>
      <c r="H160" s="231"/>
      <c r="I160" s="231"/>
      <c r="J160" s="231">
        <f t="shared" si="3"/>
        <v>0</v>
      </c>
      <c r="K160" s="231"/>
      <c r="L160" s="231"/>
    </row>
    <row r="161" spans="1:12" ht="15.5">
      <c r="A161" s="31"/>
      <c r="B161" s="31"/>
      <c r="C161" s="31"/>
      <c r="D161" s="226"/>
      <c r="E161" s="231">
        <v>1</v>
      </c>
      <c r="F161" s="231"/>
      <c r="G161" s="231">
        <v>3.2</v>
      </c>
      <c r="H161" s="231"/>
      <c r="I161" s="231">
        <v>1</v>
      </c>
      <c r="J161" s="244">
        <f t="shared" si="3"/>
        <v>3.2</v>
      </c>
      <c r="K161" s="231"/>
      <c r="L161" s="231"/>
    </row>
    <row r="162" spans="1:12" ht="15.5">
      <c r="A162" s="31"/>
      <c r="B162" s="31"/>
      <c r="C162" s="245"/>
      <c r="D162" s="226"/>
      <c r="E162" s="231"/>
      <c r="F162" s="231"/>
      <c r="G162" s="231"/>
      <c r="H162" s="231"/>
      <c r="I162" s="231"/>
      <c r="J162" s="231">
        <f t="shared" si="3"/>
        <v>0</v>
      </c>
      <c r="K162" s="231"/>
      <c r="L162" s="231"/>
    </row>
    <row r="163" spans="1:12" ht="15.5">
      <c r="A163" s="31"/>
      <c r="B163" s="31"/>
      <c r="C163" s="31"/>
      <c r="D163" s="243" t="s">
        <v>502</v>
      </c>
      <c r="E163" s="231">
        <v>3.1</v>
      </c>
      <c r="F163" s="231"/>
      <c r="G163" s="231">
        <v>3.2</v>
      </c>
      <c r="H163" s="231"/>
      <c r="I163" s="231">
        <v>1</v>
      </c>
      <c r="J163" s="244">
        <f t="shared" si="3"/>
        <v>9.9200000000000017</v>
      </c>
      <c r="K163" s="231"/>
      <c r="L163" s="231"/>
    </row>
    <row r="164" spans="1:12" ht="15.5">
      <c r="A164" s="31"/>
      <c r="B164" s="31"/>
      <c r="C164" s="31"/>
      <c r="D164" s="226"/>
      <c r="E164" s="231"/>
      <c r="F164" s="231"/>
      <c r="G164" s="231"/>
      <c r="H164" s="231"/>
      <c r="I164" s="231"/>
      <c r="J164" s="231"/>
      <c r="K164" s="231"/>
      <c r="L164" s="231"/>
    </row>
    <row r="165" spans="1:12" ht="15.5">
      <c r="A165" s="31"/>
      <c r="B165" s="31"/>
      <c r="C165" s="31"/>
      <c r="D165" s="226"/>
      <c r="E165" s="231"/>
      <c r="F165" s="231"/>
      <c r="G165" s="231"/>
      <c r="H165" s="587" t="s">
        <v>503</v>
      </c>
      <c r="I165" s="588"/>
      <c r="J165" s="233">
        <f>SUM(J116:J164)</f>
        <v>452.75049999999999</v>
      </c>
      <c r="K165" s="246"/>
      <c r="L165" s="246"/>
    </row>
    <row r="166" spans="1:12" ht="15.5">
      <c r="A166" s="31"/>
      <c r="B166" s="31"/>
      <c r="C166" s="31"/>
      <c r="D166" s="226"/>
      <c r="E166" s="231"/>
      <c r="F166" s="231"/>
      <c r="G166" s="231"/>
      <c r="H166" s="587" t="s">
        <v>458</v>
      </c>
      <c r="I166" s="589"/>
      <c r="J166" s="588"/>
      <c r="K166" s="233">
        <v>400</v>
      </c>
      <c r="L166" s="246"/>
    </row>
    <row r="167" spans="1:12" ht="15.5">
      <c r="A167" s="31"/>
      <c r="B167" s="31"/>
      <c r="C167" s="31"/>
      <c r="D167" s="226"/>
      <c r="E167" s="231"/>
      <c r="F167" s="231"/>
      <c r="G167" s="231"/>
      <c r="H167" s="587" t="s">
        <v>1313</v>
      </c>
      <c r="I167" s="589"/>
      <c r="J167" s="523">
        <v>200</v>
      </c>
      <c r="K167" s="524" t="s">
        <v>1314</v>
      </c>
      <c r="L167" s="246">
        <v>252.751</v>
      </c>
    </row>
    <row r="168" spans="1:12" ht="15.5">
      <c r="A168" s="31"/>
      <c r="B168" s="31"/>
      <c r="C168" s="31"/>
      <c r="D168" s="31"/>
      <c r="E168" s="165"/>
      <c r="F168" s="165"/>
      <c r="G168" s="165"/>
      <c r="H168" s="587" t="s">
        <v>378</v>
      </c>
      <c r="I168" s="589"/>
      <c r="J168" s="588"/>
      <c r="K168" s="54"/>
      <c r="L168" s="233">
        <f>J165*K166</f>
        <v>181100.19999999998</v>
      </c>
    </row>
    <row r="169" spans="1:12">
      <c r="A169" s="31"/>
      <c r="B169" s="31"/>
      <c r="C169" s="31"/>
      <c r="D169" s="31"/>
      <c r="E169" s="165"/>
      <c r="F169" s="165"/>
      <c r="G169" s="165"/>
      <c r="H169" s="165"/>
      <c r="I169" s="165"/>
      <c r="J169" s="165"/>
      <c r="K169" s="165"/>
      <c r="L169" s="165"/>
    </row>
  </sheetData>
  <mergeCells count="48">
    <mergeCell ref="H13:I13"/>
    <mergeCell ref="A2:I2"/>
    <mergeCell ref="A3:I3"/>
    <mergeCell ref="A7:I7"/>
    <mergeCell ref="H11:I11"/>
    <mergeCell ref="H12:I12"/>
    <mergeCell ref="A47:I47"/>
    <mergeCell ref="B16:J16"/>
    <mergeCell ref="A17:I17"/>
    <mergeCell ref="A18:I18"/>
    <mergeCell ref="A19:I19"/>
    <mergeCell ref="A23:I23"/>
    <mergeCell ref="H29:I29"/>
    <mergeCell ref="H30:I30"/>
    <mergeCell ref="H31:I31"/>
    <mergeCell ref="I41:K41"/>
    <mergeCell ref="B45:J45"/>
    <mergeCell ref="A46:I46"/>
    <mergeCell ref="H84:I84"/>
    <mergeCell ref="A48:I48"/>
    <mergeCell ref="A52:I52"/>
    <mergeCell ref="H58:I58"/>
    <mergeCell ref="H59:I59"/>
    <mergeCell ref="H60:J60"/>
    <mergeCell ref="B63:J63"/>
    <mergeCell ref="A64:I64"/>
    <mergeCell ref="A65:I65"/>
    <mergeCell ref="A66:I66"/>
    <mergeCell ref="A70:I70"/>
    <mergeCell ref="H83:I83"/>
    <mergeCell ref="A107:I107"/>
    <mergeCell ref="H85:J85"/>
    <mergeCell ref="B89:J89"/>
    <mergeCell ref="A90:I90"/>
    <mergeCell ref="A91:I91"/>
    <mergeCell ref="A92:I92"/>
    <mergeCell ref="A96:I96"/>
    <mergeCell ref="H100:I100"/>
    <mergeCell ref="H101:I101"/>
    <mergeCell ref="H102:I102"/>
    <mergeCell ref="B105:J105"/>
    <mergeCell ref="A106:I106"/>
    <mergeCell ref="A108:I108"/>
    <mergeCell ref="A112:I112"/>
    <mergeCell ref="H165:I165"/>
    <mergeCell ref="H166:J166"/>
    <mergeCell ref="H168:J168"/>
    <mergeCell ref="H167:I167"/>
  </mergeCells>
  <conditionalFormatting sqref="A3">
    <cfRule type="duplicateValues" dxfId="65" priority="32"/>
    <cfRule type="duplicateValues" dxfId="64" priority="33"/>
  </conditionalFormatting>
  <conditionalFormatting sqref="A4">
    <cfRule type="duplicateValues" dxfId="63" priority="35"/>
  </conditionalFormatting>
  <conditionalFormatting sqref="A5">
    <cfRule type="duplicateValues" dxfId="62" priority="31"/>
  </conditionalFormatting>
  <conditionalFormatting sqref="A6">
    <cfRule type="duplicateValues" dxfId="61" priority="34"/>
  </conditionalFormatting>
  <conditionalFormatting sqref="A7">
    <cfRule type="duplicateValues" dxfId="60" priority="36"/>
  </conditionalFormatting>
  <conditionalFormatting sqref="A19">
    <cfRule type="duplicateValues" dxfId="59" priority="26"/>
    <cfRule type="duplicateValues" dxfId="58" priority="27"/>
  </conditionalFormatting>
  <conditionalFormatting sqref="A20">
    <cfRule type="duplicateValues" dxfId="57" priority="29"/>
  </conditionalFormatting>
  <conditionalFormatting sqref="A21">
    <cfRule type="duplicateValues" dxfId="56" priority="25"/>
  </conditionalFormatting>
  <conditionalFormatting sqref="A22">
    <cfRule type="duplicateValues" dxfId="55" priority="28"/>
  </conditionalFormatting>
  <conditionalFormatting sqref="A23">
    <cfRule type="duplicateValues" dxfId="54" priority="30"/>
  </conditionalFormatting>
  <conditionalFormatting sqref="A48">
    <cfRule type="duplicateValues" dxfId="53" priority="20"/>
    <cfRule type="duplicateValues" dxfId="52" priority="21"/>
  </conditionalFormatting>
  <conditionalFormatting sqref="A49">
    <cfRule type="duplicateValues" dxfId="51" priority="23"/>
  </conditionalFormatting>
  <conditionalFormatting sqref="A50">
    <cfRule type="duplicateValues" dxfId="50" priority="19"/>
  </conditionalFormatting>
  <conditionalFormatting sqref="A51">
    <cfRule type="duplicateValues" dxfId="49" priority="22"/>
  </conditionalFormatting>
  <conditionalFormatting sqref="A52">
    <cfRule type="duplicateValues" dxfId="48" priority="24"/>
  </conditionalFormatting>
  <conditionalFormatting sqref="A66">
    <cfRule type="duplicateValues" dxfId="47" priority="14"/>
    <cfRule type="duplicateValues" dxfId="46" priority="15"/>
  </conditionalFormatting>
  <conditionalFormatting sqref="A67">
    <cfRule type="duplicateValues" dxfId="45" priority="17"/>
  </conditionalFormatting>
  <conditionalFormatting sqref="A68">
    <cfRule type="duplicateValues" dxfId="44" priority="13"/>
  </conditionalFormatting>
  <conditionalFormatting sqref="A69">
    <cfRule type="duplicateValues" dxfId="43" priority="16"/>
  </conditionalFormatting>
  <conditionalFormatting sqref="A70">
    <cfRule type="duplicateValues" dxfId="42" priority="18"/>
  </conditionalFormatting>
  <conditionalFormatting sqref="A92">
    <cfRule type="duplicateValues" dxfId="41" priority="8"/>
    <cfRule type="duplicateValues" dxfId="40" priority="9"/>
  </conditionalFormatting>
  <conditionalFormatting sqref="A93">
    <cfRule type="duplicateValues" dxfId="39" priority="11"/>
  </conditionalFormatting>
  <conditionalFormatting sqref="A94">
    <cfRule type="duplicateValues" dxfId="38" priority="7"/>
  </conditionalFormatting>
  <conditionalFormatting sqref="A95">
    <cfRule type="duplicateValues" dxfId="37" priority="10"/>
  </conditionalFormatting>
  <conditionalFormatting sqref="A96">
    <cfRule type="duplicateValues" dxfId="36" priority="12"/>
  </conditionalFormatting>
  <conditionalFormatting sqref="A108">
    <cfRule type="duplicateValues" dxfId="35" priority="2"/>
    <cfRule type="duplicateValues" dxfId="34" priority="3"/>
  </conditionalFormatting>
  <conditionalFormatting sqref="A109">
    <cfRule type="duplicateValues" dxfId="33" priority="5"/>
  </conditionalFormatting>
  <conditionalFormatting sqref="A110">
    <cfRule type="duplicateValues" dxfId="32" priority="1"/>
  </conditionalFormatting>
  <conditionalFormatting sqref="A111">
    <cfRule type="duplicateValues" dxfId="31" priority="4"/>
  </conditionalFormatting>
  <conditionalFormatting sqref="A112">
    <cfRule type="duplicateValues" dxfId="30" priority="6"/>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191"/>
  <sheetViews>
    <sheetView topLeftCell="A39" zoomScale="80" zoomScaleNormal="80" workbookViewId="0">
      <selection activeCell="F152" sqref="F152"/>
    </sheetView>
  </sheetViews>
  <sheetFormatPr defaultRowHeight="14.5"/>
  <cols>
    <col min="2" max="2" width="15.54296875" customWidth="1"/>
    <col min="3" max="3" width="38" customWidth="1"/>
  </cols>
  <sheetData>
    <row r="2" spans="1:15" ht="18.5">
      <c r="A2" s="590"/>
      <c r="B2" s="590"/>
      <c r="C2" s="590"/>
      <c r="D2" s="590"/>
      <c r="E2" s="590"/>
      <c r="F2" s="590"/>
      <c r="G2" s="590"/>
      <c r="H2" s="590"/>
      <c r="I2" s="590"/>
      <c r="J2" s="590"/>
      <c r="K2" s="262"/>
      <c r="L2" s="185"/>
      <c r="M2" s="263" t="s">
        <v>505</v>
      </c>
      <c r="N2" s="264"/>
      <c r="O2" s="265"/>
    </row>
    <row r="3" spans="1:15" ht="18.5">
      <c r="A3" s="600" t="s">
        <v>441</v>
      </c>
      <c r="B3" s="600"/>
      <c r="C3" s="600"/>
      <c r="D3" s="600"/>
      <c r="E3" s="600"/>
      <c r="F3" s="600"/>
      <c r="G3" s="600"/>
      <c r="H3" s="600"/>
      <c r="I3" s="600"/>
      <c r="J3" s="600"/>
      <c r="K3" s="266"/>
      <c r="L3" s="185"/>
      <c r="M3" s="185"/>
      <c r="N3" s="264"/>
      <c r="O3" s="265"/>
    </row>
    <row r="4" spans="1:15" ht="18.5">
      <c r="A4" s="267" t="s">
        <v>442</v>
      </c>
      <c r="B4" s="213"/>
      <c r="C4" s="268"/>
      <c r="D4" s="268"/>
      <c r="E4" s="268"/>
      <c r="F4" s="268"/>
      <c r="G4" s="268"/>
      <c r="H4" s="269"/>
      <c r="I4" s="269"/>
      <c r="J4" s="269"/>
      <c r="K4" s="269"/>
      <c r="L4" s="185"/>
      <c r="M4" s="185"/>
      <c r="N4" s="264"/>
      <c r="O4" s="265"/>
    </row>
    <row r="5" spans="1:15" ht="18.5">
      <c r="A5" s="267" t="s">
        <v>443</v>
      </c>
      <c r="B5" s="213"/>
      <c r="C5" s="270"/>
      <c r="D5" s="270"/>
      <c r="E5" s="270"/>
      <c r="F5" s="270"/>
      <c r="G5" s="270"/>
      <c r="H5" s="269"/>
      <c r="I5" s="269"/>
      <c r="J5" s="269"/>
      <c r="K5" s="269"/>
      <c r="L5" s="185"/>
      <c r="M5" s="185"/>
      <c r="N5" s="264"/>
      <c r="O5" s="265"/>
    </row>
    <row r="6" spans="1:15" ht="15.5">
      <c r="A6" s="192"/>
      <c r="B6" s="192"/>
      <c r="C6" s="192"/>
      <c r="D6" s="192"/>
      <c r="E6" s="192"/>
      <c r="F6" s="192"/>
      <c r="G6" s="192"/>
      <c r="H6" s="194"/>
      <c r="I6" s="194"/>
      <c r="J6" s="194"/>
      <c r="K6" s="194"/>
      <c r="L6" s="185"/>
      <c r="M6" s="185"/>
      <c r="N6" s="264"/>
      <c r="O6" s="265"/>
    </row>
    <row r="7" spans="1:15" ht="18.5">
      <c r="A7" s="586" t="s">
        <v>621</v>
      </c>
      <c r="B7" s="586"/>
      <c r="C7" s="586"/>
      <c r="D7" s="586"/>
      <c r="E7" s="586"/>
      <c r="F7" s="586"/>
      <c r="G7" s="586"/>
      <c r="H7" s="586"/>
      <c r="I7" s="586"/>
      <c r="J7" s="586"/>
      <c r="K7" s="271"/>
      <c r="L7" s="185"/>
      <c r="M7" s="185"/>
      <c r="N7" s="264"/>
      <c r="O7" s="265"/>
    </row>
    <row r="8" spans="1:15" ht="35">
      <c r="A8" s="219" t="s">
        <v>1</v>
      </c>
      <c r="B8" s="219" t="s">
        <v>345</v>
      </c>
      <c r="C8" s="219" t="s">
        <v>346</v>
      </c>
      <c r="D8" s="219" t="s">
        <v>506</v>
      </c>
      <c r="E8" s="219" t="s">
        <v>348</v>
      </c>
      <c r="F8" s="219" t="s">
        <v>82</v>
      </c>
      <c r="G8" s="219" t="s">
        <v>507</v>
      </c>
      <c r="H8" s="221" t="s">
        <v>351</v>
      </c>
      <c r="I8" s="221"/>
      <c r="J8" s="221" t="s">
        <v>508</v>
      </c>
      <c r="K8" s="221" t="s">
        <v>509</v>
      </c>
      <c r="L8" s="221" t="s">
        <v>432</v>
      </c>
      <c r="M8" s="221" t="s">
        <v>353</v>
      </c>
      <c r="N8" s="221" t="s">
        <v>510</v>
      </c>
      <c r="O8" s="221" t="s">
        <v>511</v>
      </c>
    </row>
    <row r="9" spans="1:15">
      <c r="A9" s="47"/>
      <c r="B9" s="272" t="s">
        <v>82</v>
      </c>
      <c r="C9" s="107" t="s">
        <v>9</v>
      </c>
      <c r="D9" s="107"/>
      <c r="E9" s="107"/>
      <c r="F9" s="107"/>
      <c r="G9" s="107"/>
      <c r="H9" s="47"/>
      <c r="I9" s="47"/>
      <c r="J9" s="47"/>
      <c r="K9" s="47"/>
      <c r="L9" s="47"/>
      <c r="M9" s="47"/>
      <c r="N9" s="47"/>
      <c r="O9" s="31"/>
    </row>
    <row r="10" spans="1:15" ht="182.15" customHeight="1">
      <c r="A10" s="47"/>
      <c r="B10" s="47">
        <v>2</v>
      </c>
      <c r="C10" s="273" t="s">
        <v>512</v>
      </c>
      <c r="D10" s="273"/>
      <c r="E10" s="273"/>
      <c r="F10" s="273"/>
      <c r="G10" s="273"/>
      <c r="H10" s="47"/>
      <c r="I10" s="47"/>
      <c r="J10" s="47"/>
      <c r="K10" s="47"/>
      <c r="L10" s="47"/>
      <c r="M10" s="47"/>
      <c r="N10" s="47"/>
      <c r="O10" s="31"/>
    </row>
    <row r="11" spans="1:15" ht="43.5">
      <c r="B11" s="47"/>
      <c r="C11" s="273"/>
      <c r="D11" s="273" t="s">
        <v>513</v>
      </c>
      <c r="E11" s="273">
        <v>1.4</v>
      </c>
      <c r="F11" s="273"/>
      <c r="G11" s="273"/>
      <c r="H11" s="47" t="s">
        <v>514</v>
      </c>
      <c r="I11" s="47"/>
      <c r="J11" s="47"/>
      <c r="K11" s="47"/>
      <c r="L11" s="47"/>
      <c r="M11" s="47"/>
      <c r="N11" s="47"/>
      <c r="O11" s="31"/>
    </row>
    <row r="12" spans="1:15" ht="43.5">
      <c r="B12" s="47"/>
      <c r="C12" s="273"/>
      <c r="D12" s="273" t="s">
        <v>515</v>
      </c>
      <c r="E12" s="273">
        <v>1.2</v>
      </c>
      <c r="F12" s="273"/>
      <c r="G12" s="273"/>
      <c r="H12" s="47" t="s">
        <v>514</v>
      </c>
      <c r="I12" s="47"/>
      <c r="J12" s="47"/>
      <c r="K12" s="47"/>
      <c r="L12" s="47"/>
      <c r="M12" s="47"/>
      <c r="N12" s="47"/>
      <c r="O12" s="31"/>
    </row>
    <row r="13" spans="1:15" ht="43.5">
      <c r="B13" s="47"/>
      <c r="C13" s="273"/>
      <c r="D13" s="273" t="s">
        <v>451</v>
      </c>
      <c r="E13" s="273">
        <v>1.2</v>
      </c>
      <c r="F13" s="273"/>
      <c r="G13" s="273"/>
      <c r="H13" s="47" t="s">
        <v>514</v>
      </c>
      <c r="I13" s="47"/>
      <c r="J13" s="47"/>
      <c r="K13" s="47"/>
      <c r="L13" s="47"/>
      <c r="M13" s="47"/>
      <c r="N13" s="47"/>
      <c r="O13" s="31"/>
    </row>
    <row r="14" spans="1:15" ht="43.5">
      <c r="B14" s="47"/>
      <c r="C14" s="273"/>
      <c r="D14" s="273" t="s">
        <v>449</v>
      </c>
      <c r="E14" s="273">
        <v>1.4</v>
      </c>
      <c r="F14" s="273"/>
      <c r="G14" s="273"/>
      <c r="H14" s="47" t="s">
        <v>514</v>
      </c>
      <c r="I14" s="47"/>
      <c r="J14" s="47"/>
      <c r="K14" s="47"/>
      <c r="L14" s="47"/>
      <c r="M14" s="47"/>
      <c r="N14" s="47"/>
      <c r="O14" s="31"/>
    </row>
    <row r="15" spans="1:15">
      <c r="B15" s="47"/>
      <c r="C15" s="273"/>
      <c r="D15" s="273"/>
      <c r="E15" s="273"/>
      <c r="F15" s="601"/>
      <c r="G15" s="602"/>
      <c r="H15" s="274" t="s">
        <v>514</v>
      </c>
      <c r="I15" s="274"/>
      <c r="J15" s="275">
        <f>E11+E12+E13+E14</f>
        <v>5.1999999999999993</v>
      </c>
      <c r="K15" s="276">
        <v>9.9</v>
      </c>
      <c r="L15" s="274">
        <v>944</v>
      </c>
      <c r="M15" s="274">
        <f>J15*L15</f>
        <v>4908.7999999999993</v>
      </c>
      <c r="N15" s="47"/>
      <c r="O15" s="31"/>
    </row>
    <row r="16" spans="1:15" ht="85" customHeight="1">
      <c r="B16" s="47">
        <v>4</v>
      </c>
      <c r="C16" s="179" t="s">
        <v>516</v>
      </c>
      <c r="D16" s="179"/>
      <c r="E16" s="179"/>
      <c r="F16" s="179"/>
      <c r="G16" s="179"/>
      <c r="H16" s="47"/>
      <c r="I16" s="47"/>
      <c r="J16" s="47"/>
      <c r="K16" s="47"/>
      <c r="L16" s="47"/>
      <c r="M16" s="47"/>
      <c r="N16" s="47"/>
      <c r="O16" s="31"/>
    </row>
    <row r="17" spans="2:15" ht="43.5">
      <c r="B17" s="47"/>
      <c r="C17" s="179"/>
      <c r="D17" s="179" t="s">
        <v>469</v>
      </c>
      <c r="E17" s="179">
        <v>2.2999999999999998</v>
      </c>
      <c r="F17" s="179">
        <v>0.55000000000000004</v>
      </c>
      <c r="G17" s="179"/>
      <c r="H17" s="47" t="s">
        <v>62</v>
      </c>
      <c r="I17" s="47"/>
      <c r="J17" s="47">
        <f>E17*F17</f>
        <v>1.2649999999999999</v>
      </c>
      <c r="K17" s="47"/>
      <c r="L17" s="47"/>
      <c r="M17" s="47"/>
      <c r="N17" s="47"/>
      <c r="O17" s="31"/>
    </row>
    <row r="18" spans="2:15" ht="43.5">
      <c r="B18" s="47"/>
      <c r="C18" s="179"/>
      <c r="D18" s="179" t="s">
        <v>451</v>
      </c>
      <c r="E18" s="179">
        <v>1.75</v>
      </c>
      <c r="F18" s="179">
        <v>0.55000000000000004</v>
      </c>
      <c r="G18" s="179"/>
      <c r="H18" s="47" t="s">
        <v>62</v>
      </c>
      <c r="I18" s="47"/>
      <c r="J18" s="47">
        <f>E18*F18</f>
        <v>0.96250000000000013</v>
      </c>
      <c r="K18" s="47"/>
      <c r="L18" s="47"/>
      <c r="M18" s="47"/>
      <c r="N18" s="47"/>
      <c r="O18" s="31"/>
    </row>
    <row r="19" spans="2:15">
      <c r="B19" s="47"/>
      <c r="C19" s="31"/>
      <c r="D19" s="31"/>
      <c r="E19" s="31"/>
      <c r="F19" s="31"/>
      <c r="G19" s="31"/>
      <c r="H19" s="47"/>
      <c r="I19" s="47"/>
      <c r="J19" s="47"/>
      <c r="K19" s="47"/>
      <c r="L19" s="47"/>
      <c r="M19" s="47"/>
      <c r="N19" s="47"/>
      <c r="O19" s="31"/>
    </row>
    <row r="20" spans="2:15">
      <c r="B20" s="272" t="s">
        <v>101</v>
      </c>
      <c r="C20" s="107" t="s">
        <v>11</v>
      </c>
      <c r="D20" s="107"/>
      <c r="E20" s="107"/>
      <c r="F20" s="603"/>
      <c r="G20" s="604"/>
      <c r="H20" s="274" t="s">
        <v>62</v>
      </c>
      <c r="I20" s="274"/>
      <c r="J20" s="275">
        <f>SUM(J17:J19)</f>
        <v>2.2275</v>
      </c>
      <c r="K20" s="276">
        <v>2.71</v>
      </c>
      <c r="L20" s="274">
        <v>1950</v>
      </c>
      <c r="M20" s="274">
        <f>J20*L20</f>
        <v>4343.625</v>
      </c>
      <c r="N20" s="47"/>
      <c r="O20" s="31"/>
    </row>
    <row r="21" spans="2:15">
      <c r="B21" s="272">
        <v>3.1</v>
      </c>
      <c r="C21" s="107" t="s">
        <v>102</v>
      </c>
      <c r="D21" s="107"/>
      <c r="E21" s="107"/>
      <c r="F21" s="107"/>
      <c r="G21" s="107"/>
      <c r="H21" s="47"/>
      <c r="I21" s="47"/>
      <c r="J21" s="47"/>
      <c r="K21" s="47"/>
      <c r="L21" s="47"/>
      <c r="M21" s="47"/>
      <c r="N21" s="47"/>
      <c r="O21" s="31"/>
    </row>
    <row r="22" spans="2:15" ht="194.15" customHeight="1">
      <c r="B22" s="47">
        <v>1</v>
      </c>
      <c r="C22" s="179" t="s">
        <v>517</v>
      </c>
      <c r="D22" s="179"/>
      <c r="E22" s="179"/>
      <c r="F22" s="179"/>
      <c r="G22" s="179"/>
      <c r="H22" s="47"/>
      <c r="I22" s="47"/>
      <c r="J22" s="47"/>
      <c r="K22" s="47"/>
      <c r="L22" s="47"/>
      <c r="M22" s="47"/>
      <c r="N22" s="47"/>
      <c r="O22" s="31"/>
    </row>
    <row r="23" spans="2:15">
      <c r="B23" s="272" t="s">
        <v>6</v>
      </c>
      <c r="C23" s="31" t="s">
        <v>518</v>
      </c>
      <c r="D23" s="31"/>
      <c r="E23" s="31"/>
      <c r="F23" s="31"/>
      <c r="G23" s="31"/>
      <c r="H23" s="47"/>
      <c r="I23" s="47"/>
      <c r="J23" s="47"/>
      <c r="K23" s="47"/>
      <c r="L23" s="47"/>
      <c r="M23" s="47"/>
      <c r="N23" s="47"/>
      <c r="O23" s="31"/>
    </row>
    <row r="24" spans="2:15">
      <c r="B24" s="272"/>
      <c r="C24" s="31"/>
      <c r="D24" s="31" t="s">
        <v>451</v>
      </c>
      <c r="E24" s="31">
        <v>5.26</v>
      </c>
      <c r="F24" s="31">
        <v>2.2000000000000002</v>
      </c>
      <c r="G24" s="31"/>
      <c r="H24" s="47" t="s">
        <v>62</v>
      </c>
      <c r="I24" s="47"/>
      <c r="J24" s="47">
        <f>E24*F24</f>
        <v>11.572000000000001</v>
      </c>
      <c r="K24" s="47"/>
      <c r="L24" s="47"/>
      <c r="M24" s="47"/>
      <c r="N24" s="47"/>
      <c r="O24" s="31"/>
    </row>
    <row r="25" spans="2:15">
      <c r="B25" s="272"/>
      <c r="C25" s="31"/>
      <c r="D25" s="31" t="s">
        <v>469</v>
      </c>
      <c r="E25" s="31">
        <v>4</v>
      </c>
      <c r="F25" s="31">
        <v>2.34</v>
      </c>
      <c r="G25" s="31"/>
      <c r="H25" s="47" t="s">
        <v>62</v>
      </c>
      <c r="I25" s="47"/>
      <c r="J25" s="47">
        <f t="shared" ref="J25" si="0">E25*F25</f>
        <v>9.36</v>
      </c>
      <c r="K25" s="47"/>
      <c r="L25" s="47"/>
      <c r="M25" s="47"/>
      <c r="N25" s="47"/>
      <c r="O25" s="31"/>
    </row>
    <row r="26" spans="2:15">
      <c r="B26" s="272"/>
      <c r="C26" s="31"/>
      <c r="D26" s="31" t="s">
        <v>449</v>
      </c>
      <c r="E26" s="31"/>
      <c r="F26" s="31"/>
      <c r="G26" s="31"/>
      <c r="H26" s="47"/>
      <c r="I26" s="47"/>
      <c r="J26" s="47"/>
      <c r="K26" s="47"/>
      <c r="L26" s="47"/>
      <c r="M26" s="47"/>
      <c r="N26" s="47"/>
      <c r="O26" s="31"/>
    </row>
    <row r="27" spans="2:15">
      <c r="B27" s="272"/>
      <c r="C27" s="31"/>
      <c r="D27" s="31"/>
      <c r="E27" s="31"/>
      <c r="F27" s="605"/>
      <c r="G27" s="606"/>
      <c r="H27" s="274" t="s">
        <v>62</v>
      </c>
      <c r="I27" s="274"/>
      <c r="J27" s="275">
        <f>J24+J25+J26</f>
        <v>20.932000000000002</v>
      </c>
      <c r="K27" s="276">
        <v>39.020000000000003</v>
      </c>
      <c r="L27" s="274">
        <v>2300</v>
      </c>
      <c r="M27" s="274">
        <f>J27*L27</f>
        <v>48143.600000000006</v>
      </c>
      <c r="N27" s="47"/>
      <c r="O27" s="31"/>
    </row>
    <row r="28" spans="2:15" ht="198.65" customHeight="1">
      <c r="B28" s="47">
        <v>3.3</v>
      </c>
      <c r="C28" s="179" t="s">
        <v>519</v>
      </c>
      <c r="D28" s="277"/>
      <c r="E28" s="179"/>
      <c r="F28" s="179"/>
      <c r="G28" s="179"/>
      <c r="H28" s="47"/>
      <c r="I28" s="47"/>
      <c r="J28" s="47"/>
      <c r="K28" s="47"/>
      <c r="L28" s="47"/>
      <c r="M28" s="47"/>
      <c r="N28" s="47"/>
      <c r="O28" s="31"/>
    </row>
    <row r="29" spans="2:15">
      <c r="B29" s="47"/>
      <c r="C29" s="179"/>
      <c r="D29" s="277" t="s">
        <v>474</v>
      </c>
      <c r="E29" s="179"/>
      <c r="F29" s="179"/>
      <c r="G29" s="179"/>
      <c r="H29" s="47" t="s">
        <v>62</v>
      </c>
      <c r="I29" s="47"/>
      <c r="J29" s="275">
        <v>0</v>
      </c>
      <c r="K29" s="276">
        <v>5</v>
      </c>
      <c r="L29" s="47">
        <v>2300</v>
      </c>
      <c r="M29" s="47">
        <f t="shared" ref="M29:M153" si="1">J29*L29</f>
        <v>0</v>
      </c>
      <c r="N29" s="47"/>
      <c r="O29" s="278" t="s">
        <v>520</v>
      </c>
    </row>
    <row r="30" spans="2:15" ht="149.15" customHeight="1">
      <c r="B30" s="47">
        <v>3.4</v>
      </c>
      <c r="C30" s="179" t="s">
        <v>521</v>
      </c>
      <c r="D30" s="179"/>
      <c r="E30" s="179"/>
      <c r="F30" s="179"/>
      <c r="G30" s="179"/>
      <c r="H30" s="47"/>
      <c r="I30" s="47"/>
      <c r="J30" s="47"/>
      <c r="K30" s="47"/>
      <c r="L30" s="47"/>
      <c r="M30" s="47"/>
      <c r="N30" s="47"/>
      <c r="O30" s="31"/>
    </row>
    <row r="31" spans="2:15">
      <c r="B31" s="47"/>
      <c r="C31" s="179"/>
      <c r="D31" s="179" t="s">
        <v>522</v>
      </c>
      <c r="E31" s="179">
        <v>15</v>
      </c>
      <c r="F31" s="179"/>
      <c r="G31" s="179"/>
      <c r="H31" s="274" t="s">
        <v>85</v>
      </c>
      <c r="I31" s="274"/>
      <c r="J31" s="275">
        <v>0</v>
      </c>
      <c r="K31" s="276">
        <v>15</v>
      </c>
      <c r="L31" s="274">
        <v>1500</v>
      </c>
      <c r="M31" s="274">
        <f>J31*L31</f>
        <v>0</v>
      </c>
      <c r="N31" s="47"/>
      <c r="O31" s="278" t="s">
        <v>520</v>
      </c>
    </row>
    <row r="32" spans="2:15" ht="157" customHeight="1">
      <c r="B32" s="47">
        <v>4</v>
      </c>
      <c r="C32" s="179" t="s">
        <v>523</v>
      </c>
      <c r="D32" s="179"/>
      <c r="E32" s="179"/>
      <c r="F32" s="179"/>
      <c r="G32" s="179"/>
      <c r="H32" s="47"/>
      <c r="I32" s="47"/>
      <c r="J32" s="47"/>
      <c r="K32" s="47"/>
      <c r="L32" s="47"/>
      <c r="M32" s="47"/>
      <c r="N32" s="47"/>
      <c r="O32" s="31"/>
    </row>
    <row r="33" spans="2:15" ht="43.5">
      <c r="B33" s="47"/>
      <c r="C33" s="179"/>
      <c r="D33" s="179" t="s">
        <v>469</v>
      </c>
      <c r="E33" s="179"/>
      <c r="F33" s="179"/>
      <c r="G33" s="179"/>
      <c r="H33" s="47"/>
      <c r="I33" s="47"/>
      <c r="J33" s="47"/>
      <c r="K33" s="47"/>
      <c r="L33" s="47"/>
      <c r="M33" s="47"/>
      <c r="N33" s="47"/>
      <c r="O33" s="31"/>
    </row>
    <row r="34" spans="2:15">
      <c r="B34" s="47"/>
      <c r="C34" s="179"/>
      <c r="D34" s="179" t="s">
        <v>524</v>
      </c>
      <c r="E34" s="179">
        <v>2.2999999999999998</v>
      </c>
      <c r="F34" s="179">
        <v>2.9</v>
      </c>
      <c r="G34" s="179"/>
      <c r="H34" s="47" t="s">
        <v>62</v>
      </c>
      <c r="I34" s="47"/>
      <c r="J34" s="47">
        <f>E34*F34</f>
        <v>6.669999999999999</v>
      </c>
      <c r="K34" s="47"/>
      <c r="L34" s="47"/>
      <c r="M34" s="47"/>
      <c r="N34" s="47"/>
      <c r="O34" s="31"/>
    </row>
    <row r="35" spans="2:15" ht="29">
      <c r="B35" s="47"/>
      <c r="C35" s="179"/>
      <c r="D35" s="179" t="s">
        <v>525</v>
      </c>
      <c r="E35" s="179">
        <v>3.32</v>
      </c>
      <c r="F35" s="179">
        <v>2.9</v>
      </c>
      <c r="G35" s="179"/>
      <c r="H35" s="47" t="s">
        <v>62</v>
      </c>
      <c r="I35" s="47"/>
      <c r="J35" s="47">
        <f t="shared" ref="J35:J43" si="2">E35*F35</f>
        <v>9.6280000000000001</v>
      </c>
      <c r="K35" s="47"/>
      <c r="L35" s="47"/>
      <c r="M35" s="47"/>
      <c r="N35" s="47"/>
      <c r="O35" s="31"/>
    </row>
    <row r="36" spans="2:15" ht="29">
      <c r="B36" s="47"/>
      <c r="C36" s="179"/>
      <c r="D36" s="179" t="s">
        <v>526</v>
      </c>
      <c r="E36" s="179">
        <v>2.2999999999999998</v>
      </c>
      <c r="F36" s="179">
        <v>1.04</v>
      </c>
      <c r="G36" s="179"/>
      <c r="H36" s="47" t="s">
        <v>62</v>
      </c>
      <c r="I36" s="47"/>
      <c r="J36" s="47">
        <f t="shared" si="2"/>
        <v>2.3919999999999999</v>
      </c>
      <c r="K36" s="47"/>
      <c r="L36" s="47"/>
      <c r="M36" s="47"/>
      <c r="N36" s="47"/>
      <c r="O36" s="31"/>
    </row>
    <row r="37" spans="2:15">
      <c r="B37" s="47"/>
      <c r="C37" s="179"/>
      <c r="D37" s="179"/>
      <c r="E37" s="179">
        <v>1.32</v>
      </c>
      <c r="F37" s="179">
        <v>0.4</v>
      </c>
      <c r="G37" s="179"/>
      <c r="H37" s="47" t="s">
        <v>527</v>
      </c>
      <c r="I37" s="47"/>
      <c r="J37" s="47">
        <f t="shared" si="2"/>
        <v>0.52800000000000002</v>
      </c>
      <c r="K37" s="47"/>
      <c r="L37" s="47"/>
      <c r="M37" s="47"/>
      <c r="N37" s="47"/>
      <c r="O37" s="31"/>
    </row>
    <row r="38" spans="2:15">
      <c r="B38" s="47"/>
      <c r="C38" s="179"/>
      <c r="D38" s="179" t="s">
        <v>528</v>
      </c>
      <c r="E38" s="179">
        <v>1.5</v>
      </c>
      <c r="F38" s="179">
        <f>2*0.15</f>
        <v>0.3</v>
      </c>
      <c r="G38" s="179"/>
      <c r="H38" s="47" t="s">
        <v>62</v>
      </c>
      <c r="I38" s="47"/>
      <c r="J38" s="47">
        <f t="shared" si="2"/>
        <v>0.44999999999999996</v>
      </c>
      <c r="K38" s="47"/>
      <c r="L38" s="47"/>
      <c r="M38" s="47"/>
      <c r="N38" s="47"/>
      <c r="O38" s="31"/>
    </row>
    <row r="39" spans="2:15" ht="43.5">
      <c r="B39" s="47"/>
      <c r="C39" s="179"/>
      <c r="D39" s="179" t="s">
        <v>451</v>
      </c>
      <c r="E39" s="179"/>
      <c r="F39" s="179"/>
      <c r="G39" s="179"/>
      <c r="H39" s="47"/>
      <c r="I39" s="47"/>
      <c r="J39" s="47"/>
      <c r="K39" s="47"/>
      <c r="L39" s="47"/>
      <c r="M39" s="47"/>
      <c r="N39" s="47"/>
      <c r="O39" s="31"/>
    </row>
    <row r="40" spans="2:15" ht="29">
      <c r="B40" s="47"/>
      <c r="C40" s="179"/>
      <c r="D40" s="179" t="s">
        <v>525</v>
      </c>
      <c r="E40" s="179">
        <v>3</v>
      </c>
      <c r="F40" s="179">
        <v>2.1800000000000002</v>
      </c>
      <c r="G40" s="179"/>
      <c r="H40" s="47" t="s">
        <v>62</v>
      </c>
      <c r="I40" s="47"/>
      <c r="J40" s="47">
        <f t="shared" si="2"/>
        <v>6.5400000000000009</v>
      </c>
      <c r="K40" s="47"/>
      <c r="L40" s="47"/>
      <c r="M40" s="47"/>
      <c r="N40" s="47"/>
      <c r="O40" s="31"/>
    </row>
    <row r="41" spans="2:15" ht="29">
      <c r="B41" s="47"/>
      <c r="C41" s="179"/>
      <c r="D41" s="179" t="s">
        <v>526</v>
      </c>
      <c r="E41" s="179">
        <v>3.44</v>
      </c>
      <c r="F41" s="179">
        <v>1.04</v>
      </c>
      <c r="G41" s="179"/>
      <c r="H41" s="47" t="s">
        <v>62</v>
      </c>
      <c r="I41" s="47"/>
      <c r="J41" s="47">
        <f t="shared" si="2"/>
        <v>3.5775999999999999</v>
      </c>
      <c r="K41" s="47"/>
      <c r="L41" s="47"/>
      <c r="M41" s="47"/>
      <c r="N41" s="47"/>
      <c r="O41" s="31"/>
    </row>
    <row r="42" spans="2:15">
      <c r="B42" s="47"/>
      <c r="C42" s="179"/>
      <c r="D42" s="179"/>
      <c r="E42" s="179">
        <v>0.7</v>
      </c>
      <c r="F42" s="179">
        <v>0.9</v>
      </c>
      <c r="G42" s="179"/>
      <c r="H42" s="47" t="s">
        <v>62</v>
      </c>
      <c r="I42" s="47"/>
      <c r="J42" s="47">
        <f t="shared" si="2"/>
        <v>0.63</v>
      </c>
      <c r="K42" s="47"/>
      <c r="L42" s="47"/>
      <c r="M42" s="47"/>
      <c r="N42" s="47"/>
      <c r="O42" s="31"/>
    </row>
    <row r="43" spans="2:15">
      <c r="B43" s="47"/>
      <c r="C43" s="179"/>
      <c r="D43" s="179" t="s">
        <v>528</v>
      </c>
      <c r="E43" s="179">
        <v>1.5</v>
      </c>
      <c r="F43" s="179">
        <f>2*0.15</f>
        <v>0.3</v>
      </c>
      <c r="G43" s="179"/>
      <c r="H43" s="47" t="s">
        <v>62</v>
      </c>
      <c r="I43" s="47"/>
      <c r="J43" s="47">
        <f t="shared" si="2"/>
        <v>0.44999999999999996</v>
      </c>
      <c r="K43" s="47"/>
      <c r="L43" s="47"/>
      <c r="M43" s="47"/>
      <c r="N43" s="47"/>
      <c r="O43" s="31"/>
    </row>
    <row r="44" spans="2:15">
      <c r="B44" s="47"/>
      <c r="C44" s="179"/>
      <c r="D44" s="179"/>
      <c r="E44" s="179"/>
      <c r="F44" s="597"/>
      <c r="G44" s="598"/>
      <c r="H44" s="274" t="s">
        <v>62</v>
      </c>
      <c r="I44" s="274"/>
      <c r="J44" s="275">
        <f>SUM(J34:J43)</f>
        <v>30.865599999999997</v>
      </c>
      <c r="K44" s="276">
        <v>35.06</v>
      </c>
      <c r="L44" s="274">
        <v>13000</v>
      </c>
      <c r="M44" s="274">
        <f>J44*L44</f>
        <v>401252.8</v>
      </c>
      <c r="N44" s="47"/>
      <c r="O44" s="31"/>
    </row>
    <row r="45" spans="2:15" ht="167.5" customHeight="1">
      <c r="B45" s="47">
        <v>12</v>
      </c>
      <c r="C45" s="179" t="s">
        <v>529</v>
      </c>
      <c r="D45" s="179"/>
      <c r="E45" s="179"/>
      <c r="F45" s="179"/>
      <c r="G45" s="179"/>
      <c r="H45" s="47"/>
      <c r="I45" s="47"/>
      <c r="J45" s="47"/>
      <c r="K45" s="47"/>
      <c r="L45" s="47"/>
      <c r="M45" s="47"/>
      <c r="N45" s="47"/>
      <c r="O45" s="31"/>
    </row>
    <row r="46" spans="2:15">
      <c r="B46" s="47"/>
      <c r="C46" s="179"/>
      <c r="D46" s="179" t="s">
        <v>530</v>
      </c>
      <c r="E46" s="179">
        <v>7</v>
      </c>
      <c r="F46" s="179">
        <v>3.41</v>
      </c>
      <c r="G46" s="179"/>
      <c r="H46" s="274" t="s">
        <v>62</v>
      </c>
      <c r="I46" s="274"/>
      <c r="J46" s="275">
        <f>E46*F46</f>
        <v>23.87</v>
      </c>
      <c r="K46" s="276">
        <v>26.67</v>
      </c>
      <c r="L46" s="274">
        <v>1750</v>
      </c>
      <c r="M46" s="274">
        <f>J46*L46</f>
        <v>41772.5</v>
      </c>
      <c r="N46" s="47"/>
      <c r="O46" s="31"/>
    </row>
    <row r="47" spans="2:15">
      <c r="B47" s="272" t="s">
        <v>158</v>
      </c>
      <c r="C47" s="107" t="s">
        <v>531</v>
      </c>
      <c r="D47" s="107"/>
      <c r="E47" s="107"/>
      <c r="F47" s="107"/>
      <c r="G47" s="107"/>
      <c r="H47" s="47"/>
      <c r="I47" s="47"/>
      <c r="J47" s="47"/>
      <c r="K47" s="47"/>
      <c r="L47" s="47"/>
      <c r="M47" s="47"/>
      <c r="N47" s="47"/>
      <c r="O47" s="31"/>
    </row>
    <row r="48" spans="2:15" ht="190" customHeight="1">
      <c r="B48" s="47">
        <v>1</v>
      </c>
      <c r="C48" s="179" t="s">
        <v>532</v>
      </c>
      <c r="D48" s="179"/>
      <c r="E48" s="179"/>
      <c r="F48" s="179"/>
      <c r="G48" s="179"/>
      <c r="H48" s="47"/>
      <c r="I48" s="47"/>
      <c r="J48" s="47"/>
      <c r="K48" s="47"/>
      <c r="L48" s="279"/>
      <c r="M48" s="47"/>
      <c r="N48" s="47"/>
      <c r="O48" s="31"/>
    </row>
    <row r="49" spans="2:15">
      <c r="B49" s="47"/>
      <c r="C49" s="179"/>
      <c r="D49" s="179" t="s">
        <v>530</v>
      </c>
      <c r="E49" s="179">
        <v>5.95</v>
      </c>
      <c r="F49" s="179">
        <v>0.1</v>
      </c>
      <c r="G49" s="179">
        <v>0.1</v>
      </c>
      <c r="H49" s="47" t="s">
        <v>60</v>
      </c>
      <c r="I49" s="47"/>
      <c r="J49" s="47">
        <f>E49*F49*G49</f>
        <v>5.9500000000000011E-2</v>
      </c>
      <c r="K49" s="47"/>
      <c r="L49" s="279"/>
      <c r="M49" s="47"/>
      <c r="N49" s="47"/>
      <c r="O49" s="31"/>
    </row>
    <row r="50" spans="2:15">
      <c r="B50" s="47"/>
      <c r="C50" s="179"/>
      <c r="D50" s="179" t="s">
        <v>367</v>
      </c>
      <c r="E50" s="179">
        <v>5.8540000000000001</v>
      </c>
      <c r="F50" s="179">
        <v>0.1</v>
      </c>
      <c r="G50" s="179">
        <v>0.1</v>
      </c>
      <c r="H50" s="47" t="s">
        <v>60</v>
      </c>
      <c r="I50" s="47"/>
      <c r="J50" s="47">
        <f t="shared" ref="J50:J55" si="3">E50*F50*G50</f>
        <v>5.8540000000000009E-2</v>
      </c>
      <c r="K50" s="47"/>
      <c r="L50" s="279"/>
      <c r="M50" s="47"/>
      <c r="N50" s="47"/>
      <c r="O50" s="31"/>
    </row>
    <row r="51" spans="2:15" ht="29">
      <c r="B51" s="47"/>
      <c r="C51" s="179"/>
      <c r="D51" s="179" t="s">
        <v>476</v>
      </c>
      <c r="E51" s="179">
        <v>5.7119999999999997</v>
      </c>
      <c r="F51" s="179">
        <v>0.1</v>
      </c>
      <c r="G51" s="179">
        <v>0.1</v>
      </c>
      <c r="H51" s="47" t="s">
        <v>60</v>
      </c>
      <c r="I51" s="47"/>
      <c r="J51" s="47">
        <f t="shared" si="3"/>
        <v>5.7120000000000004E-2</v>
      </c>
      <c r="K51" s="47"/>
      <c r="L51" s="279"/>
      <c r="M51" s="47"/>
      <c r="N51" s="47"/>
      <c r="O51" s="31"/>
    </row>
    <row r="52" spans="2:15" ht="43.5">
      <c r="B52" s="47"/>
      <c r="C52" s="179"/>
      <c r="D52" s="179" t="s">
        <v>451</v>
      </c>
      <c r="E52" s="179">
        <v>5.7240000000000002</v>
      </c>
      <c r="F52" s="179">
        <v>0.1</v>
      </c>
      <c r="G52" s="179">
        <v>0.1</v>
      </c>
      <c r="H52" s="47" t="s">
        <v>60</v>
      </c>
      <c r="I52" s="47"/>
      <c r="J52" s="47">
        <f t="shared" si="3"/>
        <v>5.7240000000000006E-2</v>
      </c>
      <c r="K52" s="47"/>
      <c r="L52" s="279"/>
      <c r="M52" s="47"/>
      <c r="N52" s="47"/>
      <c r="O52" s="31"/>
    </row>
    <row r="53" spans="2:15" ht="43.5">
      <c r="B53" s="47"/>
      <c r="C53" s="179"/>
      <c r="D53" s="179" t="s">
        <v>469</v>
      </c>
      <c r="E53" s="179">
        <v>5.7240000000000002</v>
      </c>
      <c r="F53" s="179">
        <v>0.1</v>
      </c>
      <c r="G53" s="179">
        <v>0.1</v>
      </c>
      <c r="H53" s="47" t="s">
        <v>60</v>
      </c>
      <c r="I53" s="47"/>
      <c r="J53" s="47">
        <f t="shared" si="3"/>
        <v>5.7240000000000006E-2</v>
      </c>
      <c r="K53" s="47"/>
      <c r="L53" s="279"/>
      <c r="M53" s="47"/>
      <c r="N53" s="47"/>
      <c r="O53" s="31"/>
    </row>
    <row r="54" spans="2:15" ht="43.5">
      <c r="B54" s="47"/>
      <c r="C54" s="179"/>
      <c r="D54" s="179" t="s">
        <v>449</v>
      </c>
      <c r="E54" s="179">
        <v>5.8739999999999997</v>
      </c>
      <c r="F54" s="179">
        <v>0.1</v>
      </c>
      <c r="G54" s="179">
        <v>0.1</v>
      </c>
      <c r="H54" s="47" t="s">
        <v>60</v>
      </c>
      <c r="I54" s="47"/>
      <c r="J54" s="47">
        <f t="shared" si="3"/>
        <v>5.8740000000000007E-2</v>
      </c>
      <c r="K54" s="47"/>
      <c r="L54" s="279"/>
      <c r="M54" s="47"/>
      <c r="N54" s="47"/>
      <c r="O54" s="31"/>
    </row>
    <row r="55" spans="2:15" ht="29">
      <c r="B55" s="47"/>
      <c r="C55" s="179"/>
      <c r="D55" s="179" t="s">
        <v>533</v>
      </c>
      <c r="E55" s="179">
        <v>5.7</v>
      </c>
      <c r="F55" s="179">
        <v>0.1</v>
      </c>
      <c r="G55" s="179">
        <v>0.1</v>
      </c>
      <c r="H55" s="47" t="s">
        <v>60</v>
      </c>
      <c r="I55" s="47"/>
      <c r="J55" s="47">
        <f t="shared" si="3"/>
        <v>5.7000000000000009E-2</v>
      </c>
      <c r="K55" s="47"/>
      <c r="L55" s="279"/>
      <c r="M55" s="47"/>
      <c r="N55" s="47"/>
      <c r="O55" s="31"/>
    </row>
    <row r="56" spans="2:15">
      <c r="B56" s="47"/>
      <c r="C56" s="179"/>
      <c r="D56" s="179"/>
      <c r="E56" s="179"/>
      <c r="F56" s="179"/>
      <c r="G56" s="179"/>
      <c r="H56" s="47"/>
      <c r="I56" s="47"/>
      <c r="J56" s="275">
        <f>SUM(J49:J55)</f>
        <v>0.40538000000000007</v>
      </c>
      <c r="K56" s="276">
        <v>0.15</v>
      </c>
      <c r="L56" s="279">
        <v>150000</v>
      </c>
      <c r="M56" s="47">
        <f>N56*L56</f>
        <v>38307.000000000007</v>
      </c>
      <c r="N56" s="47">
        <f>J56-K56</f>
        <v>0.25538000000000005</v>
      </c>
      <c r="O56" s="31"/>
    </row>
    <row r="57" spans="2:15" ht="229.5" customHeight="1">
      <c r="B57" s="47">
        <v>3</v>
      </c>
      <c r="C57" s="179" t="s">
        <v>534</v>
      </c>
      <c r="D57" s="179"/>
      <c r="E57" s="179"/>
      <c r="F57" s="179"/>
      <c r="G57" s="179"/>
      <c r="H57" s="47"/>
      <c r="I57" s="47"/>
      <c r="J57" s="47"/>
      <c r="K57" s="47"/>
      <c r="L57" s="47"/>
      <c r="M57" s="47"/>
      <c r="N57" s="47"/>
      <c r="O57" s="31"/>
    </row>
    <row r="58" spans="2:15">
      <c r="B58" s="47" t="s">
        <v>6</v>
      </c>
      <c r="C58" s="31" t="s">
        <v>535</v>
      </c>
      <c r="D58" s="31"/>
      <c r="E58" s="31"/>
      <c r="F58" s="31"/>
      <c r="G58" s="31"/>
      <c r="H58" s="47"/>
      <c r="I58" s="47"/>
      <c r="J58" s="47"/>
      <c r="K58" s="47"/>
      <c r="L58" s="47"/>
      <c r="M58" s="47"/>
      <c r="N58" s="47"/>
      <c r="O58" s="31"/>
    </row>
    <row r="59" spans="2:15">
      <c r="B59" s="47"/>
      <c r="C59" s="31"/>
      <c r="D59" s="31" t="s">
        <v>367</v>
      </c>
      <c r="E59" s="31">
        <v>2.4</v>
      </c>
      <c r="F59" s="31">
        <v>1</v>
      </c>
      <c r="G59" s="31"/>
      <c r="H59" s="47" t="s">
        <v>62</v>
      </c>
      <c r="I59" s="47"/>
      <c r="J59" s="47">
        <f>E59*F59</f>
        <v>2.4</v>
      </c>
      <c r="K59" s="47"/>
      <c r="L59" s="47"/>
      <c r="M59" s="47"/>
      <c r="N59" s="47"/>
      <c r="O59" s="31"/>
    </row>
    <row r="60" spans="2:15">
      <c r="B60" s="47"/>
      <c r="C60" s="31"/>
      <c r="D60" s="31" t="s">
        <v>448</v>
      </c>
      <c r="E60" s="31">
        <v>2.4</v>
      </c>
      <c r="F60" s="31">
        <v>0.9</v>
      </c>
      <c r="G60" s="31"/>
      <c r="H60" s="47" t="s">
        <v>62</v>
      </c>
      <c r="I60" s="47"/>
      <c r="J60" s="47">
        <f>E60*F60</f>
        <v>2.16</v>
      </c>
      <c r="K60" s="47"/>
      <c r="L60" s="47"/>
      <c r="M60" s="47"/>
      <c r="N60" s="47"/>
      <c r="O60" s="31"/>
    </row>
    <row r="61" spans="2:15">
      <c r="B61" s="47"/>
      <c r="C61" s="31"/>
      <c r="D61" s="31"/>
      <c r="E61" s="31"/>
      <c r="F61" s="31"/>
      <c r="G61" s="31"/>
      <c r="H61" s="47"/>
      <c r="I61" s="47"/>
      <c r="J61" s="275">
        <f>SUM(J59:J60)</f>
        <v>4.5600000000000005</v>
      </c>
      <c r="K61" s="276">
        <v>5.28</v>
      </c>
      <c r="L61" s="47">
        <v>10500</v>
      </c>
      <c r="M61" s="47">
        <f>N61*L61</f>
        <v>38304.000000000007</v>
      </c>
      <c r="N61" s="31">
        <f>J61*80%</f>
        <v>3.6480000000000006</v>
      </c>
      <c r="O61" s="55" t="s">
        <v>536</v>
      </c>
    </row>
    <row r="62" spans="2:15">
      <c r="B62" s="47" t="s">
        <v>6</v>
      </c>
      <c r="C62" s="31" t="s">
        <v>537</v>
      </c>
      <c r="D62" s="31"/>
      <c r="E62" s="31"/>
      <c r="F62" s="31"/>
      <c r="G62" s="31"/>
      <c r="H62" s="47" t="s">
        <v>74</v>
      </c>
      <c r="I62" s="47"/>
      <c r="J62" s="275">
        <v>3</v>
      </c>
      <c r="K62" s="276">
        <v>3</v>
      </c>
      <c r="L62" s="47">
        <v>17000</v>
      </c>
      <c r="M62" s="47">
        <f>N62*L62</f>
        <v>40800.000000000007</v>
      </c>
      <c r="N62">
        <f>J62*80%</f>
        <v>2.4000000000000004</v>
      </c>
      <c r="O62" s="55" t="s">
        <v>536</v>
      </c>
    </row>
    <row r="63" spans="2:15">
      <c r="B63" s="47" t="s">
        <v>8</v>
      </c>
      <c r="C63" s="31" t="s">
        <v>538</v>
      </c>
      <c r="D63" s="31"/>
      <c r="E63" s="31"/>
      <c r="F63" s="31"/>
      <c r="G63" s="31"/>
      <c r="H63" s="47"/>
      <c r="I63" s="47"/>
      <c r="J63" s="47"/>
      <c r="K63" s="47"/>
      <c r="L63" s="47"/>
      <c r="M63" s="47"/>
      <c r="N63" s="47"/>
      <c r="O63" s="31"/>
    </row>
    <row r="64" spans="2:15">
      <c r="B64" s="47"/>
      <c r="C64" s="31"/>
      <c r="D64" s="31" t="s">
        <v>530</v>
      </c>
      <c r="E64" s="31">
        <v>2.4</v>
      </c>
      <c r="F64" s="31">
        <v>1.2</v>
      </c>
      <c r="G64" s="31"/>
      <c r="H64" s="47" t="s">
        <v>62</v>
      </c>
      <c r="I64" s="47"/>
      <c r="J64" s="47">
        <f>E64*F64</f>
        <v>2.88</v>
      </c>
      <c r="K64" s="47"/>
      <c r="L64" s="47"/>
      <c r="M64" s="47"/>
      <c r="N64" s="47"/>
      <c r="O64" s="31"/>
    </row>
    <row r="65" spans="2:15">
      <c r="B65" s="47"/>
      <c r="C65" s="31"/>
      <c r="D65" s="31" t="s">
        <v>476</v>
      </c>
      <c r="E65" s="31">
        <v>2.4</v>
      </c>
      <c r="F65" s="31">
        <v>0.9</v>
      </c>
      <c r="G65" s="31"/>
      <c r="H65" s="47" t="s">
        <v>62</v>
      </c>
      <c r="I65" s="47"/>
      <c r="J65" s="47">
        <f>E65*F65</f>
        <v>2.16</v>
      </c>
      <c r="K65" s="47"/>
      <c r="L65" s="47"/>
      <c r="M65" s="47"/>
      <c r="N65" s="47"/>
      <c r="O65" s="31"/>
    </row>
    <row r="66" spans="2:15">
      <c r="B66" s="47"/>
      <c r="C66" s="31"/>
      <c r="D66" s="31"/>
      <c r="E66" s="31"/>
      <c r="F66" s="31"/>
      <c r="G66" s="31"/>
      <c r="H66" s="47"/>
      <c r="I66" s="47"/>
      <c r="J66" s="275">
        <f>SUM(J64:J65)</f>
        <v>5.04</v>
      </c>
      <c r="K66" s="276">
        <v>8.15</v>
      </c>
      <c r="L66" s="47">
        <v>9700</v>
      </c>
      <c r="M66" s="47">
        <f>N66*L66</f>
        <v>39110.400000000001</v>
      </c>
      <c r="N66" s="47">
        <f>J66*80%</f>
        <v>4.032</v>
      </c>
      <c r="O66" s="55" t="s">
        <v>536</v>
      </c>
    </row>
    <row r="67" spans="2:15" ht="226.5" customHeight="1">
      <c r="B67" s="47">
        <v>6</v>
      </c>
      <c r="C67" s="280" t="s">
        <v>539</v>
      </c>
      <c r="D67" s="179"/>
      <c r="E67" s="179"/>
      <c r="F67" s="179"/>
      <c r="G67" s="179"/>
      <c r="H67" s="47"/>
      <c r="I67" s="47"/>
      <c r="J67" s="47"/>
      <c r="K67" s="47"/>
      <c r="L67" s="47"/>
      <c r="M67" s="47"/>
      <c r="N67" s="47"/>
      <c r="O67" s="31"/>
    </row>
    <row r="68" spans="2:15">
      <c r="B68" s="47" t="s">
        <v>6</v>
      </c>
      <c r="C68" s="31" t="s">
        <v>173</v>
      </c>
      <c r="D68" s="31"/>
      <c r="E68" s="31"/>
      <c r="F68" s="31"/>
      <c r="G68" s="31"/>
      <c r="H68" s="47" t="s">
        <v>62</v>
      </c>
      <c r="I68" s="47"/>
      <c r="J68" s="275">
        <v>0</v>
      </c>
      <c r="K68" s="276">
        <v>4.38</v>
      </c>
      <c r="L68" s="47">
        <v>7609</v>
      </c>
      <c r="M68" s="47">
        <f>J68*L68</f>
        <v>0</v>
      </c>
      <c r="N68" s="47"/>
      <c r="O68" s="278" t="s">
        <v>520</v>
      </c>
    </row>
    <row r="69" spans="2:15">
      <c r="B69" s="47" t="s">
        <v>8</v>
      </c>
      <c r="C69" s="31" t="s">
        <v>174</v>
      </c>
      <c r="D69" s="31"/>
      <c r="E69" s="31"/>
      <c r="F69" s="31"/>
      <c r="G69" s="31"/>
      <c r="H69" s="47"/>
      <c r="I69" s="47"/>
      <c r="J69" s="47"/>
      <c r="K69" s="47"/>
      <c r="L69" s="47"/>
      <c r="M69" s="47"/>
      <c r="N69" s="47"/>
      <c r="O69" s="31"/>
    </row>
    <row r="70" spans="2:15">
      <c r="B70" s="47"/>
      <c r="C70" s="31"/>
      <c r="D70" s="31" t="s">
        <v>540</v>
      </c>
      <c r="E70" s="31">
        <v>2.16</v>
      </c>
      <c r="F70" s="31">
        <v>2.7</v>
      </c>
      <c r="G70" s="31"/>
      <c r="H70" s="47" t="s">
        <v>62</v>
      </c>
      <c r="I70" s="47"/>
      <c r="J70" s="47">
        <v>5.8320000000000007</v>
      </c>
      <c r="K70" s="47"/>
      <c r="L70" s="47"/>
      <c r="M70" s="47"/>
      <c r="N70" s="47"/>
      <c r="O70" s="31"/>
    </row>
    <row r="71" spans="2:15">
      <c r="B71" s="47"/>
      <c r="C71" s="31"/>
      <c r="D71" s="31" t="s">
        <v>491</v>
      </c>
      <c r="E71" s="31">
        <v>2.96</v>
      </c>
      <c r="F71" s="31">
        <v>2.7</v>
      </c>
      <c r="G71" s="31"/>
      <c r="H71" s="47" t="s">
        <v>62</v>
      </c>
      <c r="I71" s="47"/>
      <c r="J71" s="47">
        <v>7.992</v>
      </c>
      <c r="K71" s="47"/>
      <c r="L71" s="47"/>
      <c r="M71" s="47"/>
      <c r="N71" s="47"/>
      <c r="O71" s="31"/>
    </row>
    <row r="72" spans="2:15">
      <c r="B72" s="47"/>
      <c r="C72" s="31"/>
      <c r="D72" s="31"/>
      <c r="E72" s="31">
        <v>2.79</v>
      </c>
      <c r="F72" s="31">
        <v>2.7</v>
      </c>
      <c r="G72" s="31"/>
      <c r="H72" s="47" t="s">
        <v>62</v>
      </c>
      <c r="I72" s="47"/>
      <c r="J72" s="47">
        <v>7.5330000000000004</v>
      </c>
      <c r="K72" s="47"/>
      <c r="L72" s="47"/>
      <c r="M72" s="47"/>
      <c r="N72" s="47"/>
      <c r="O72" s="31"/>
    </row>
    <row r="73" spans="2:15">
      <c r="B73" s="47"/>
      <c r="C73" s="31"/>
      <c r="D73" s="31"/>
      <c r="E73" s="31">
        <v>2.6</v>
      </c>
      <c r="F73" s="31">
        <v>2.7</v>
      </c>
      <c r="G73" s="31"/>
      <c r="H73" s="47" t="s">
        <v>62</v>
      </c>
      <c r="I73" s="47"/>
      <c r="J73" s="47">
        <v>7.0200000000000005</v>
      </c>
      <c r="K73" s="47"/>
      <c r="L73" s="47"/>
      <c r="M73" s="47"/>
      <c r="N73" s="47"/>
      <c r="O73" s="31"/>
    </row>
    <row r="74" spans="2:15">
      <c r="B74" s="47"/>
      <c r="C74" s="31"/>
      <c r="D74" s="31"/>
      <c r="E74" s="31"/>
      <c r="F74" s="31"/>
      <c r="G74" s="31"/>
      <c r="H74" s="47"/>
      <c r="I74" s="47"/>
      <c r="J74" s="275">
        <v>28.377000000000002</v>
      </c>
      <c r="K74" s="276">
        <v>28.51</v>
      </c>
      <c r="L74" s="47">
        <v>8600</v>
      </c>
      <c r="M74" s="47">
        <v>0</v>
      </c>
      <c r="N74" s="47"/>
      <c r="O74" s="278" t="s">
        <v>520</v>
      </c>
    </row>
    <row r="75" spans="2:15" ht="87">
      <c r="B75" s="47">
        <v>7</v>
      </c>
      <c r="C75" s="179" t="s">
        <v>541</v>
      </c>
      <c r="D75" s="179" t="s">
        <v>542</v>
      </c>
      <c r="E75" s="179"/>
      <c r="F75" s="179"/>
      <c r="G75" s="179"/>
      <c r="H75" s="47" t="s">
        <v>74</v>
      </c>
      <c r="I75" s="47"/>
      <c r="J75" s="275">
        <v>0</v>
      </c>
      <c r="K75" s="276">
        <v>4</v>
      </c>
      <c r="L75" s="47">
        <v>6700</v>
      </c>
      <c r="M75" s="47">
        <f>J75*L75</f>
        <v>0</v>
      </c>
      <c r="N75" s="47"/>
      <c r="O75" s="278" t="s">
        <v>520</v>
      </c>
    </row>
    <row r="76" spans="2:15" ht="72.5">
      <c r="B76" s="47">
        <v>8</v>
      </c>
      <c r="C76" s="179" t="s">
        <v>543</v>
      </c>
      <c r="D76" s="179" t="s">
        <v>544</v>
      </c>
      <c r="E76" s="179"/>
      <c r="F76" s="179"/>
      <c r="G76" s="179"/>
      <c r="H76" s="47" t="s">
        <v>74</v>
      </c>
      <c r="I76" s="47"/>
      <c r="J76" s="275">
        <v>0</v>
      </c>
      <c r="K76" s="276">
        <v>5</v>
      </c>
      <c r="L76" s="47">
        <v>6500</v>
      </c>
      <c r="M76" s="47">
        <f t="shared" ref="M76:M77" si="4">J76*L76</f>
        <v>0</v>
      </c>
      <c r="N76" s="47"/>
      <c r="O76" s="278" t="s">
        <v>520</v>
      </c>
    </row>
    <row r="77" spans="2:15" ht="58">
      <c r="B77" s="47">
        <v>11</v>
      </c>
      <c r="C77" s="179" t="s">
        <v>545</v>
      </c>
      <c r="D77" s="179"/>
      <c r="E77" s="179"/>
      <c r="F77" s="179"/>
      <c r="G77" s="179"/>
      <c r="H77" s="47" t="s">
        <v>182</v>
      </c>
      <c r="I77" s="47"/>
      <c r="J77" s="275">
        <v>0</v>
      </c>
      <c r="K77" s="276">
        <v>2</v>
      </c>
      <c r="L77" s="47">
        <v>6500</v>
      </c>
      <c r="M77" s="47">
        <f t="shared" si="4"/>
        <v>0</v>
      </c>
      <c r="N77" s="47"/>
      <c r="O77" s="278" t="s">
        <v>520</v>
      </c>
    </row>
    <row r="78" spans="2:15">
      <c r="B78" s="272" t="s">
        <v>184</v>
      </c>
      <c r="C78" s="107" t="s">
        <v>546</v>
      </c>
      <c r="D78" s="107"/>
      <c r="E78" s="107"/>
      <c r="F78" s="107"/>
      <c r="G78" s="107"/>
      <c r="H78" s="47"/>
      <c r="I78" s="47"/>
      <c r="J78" s="47"/>
      <c r="K78" s="47"/>
      <c r="L78" s="47"/>
      <c r="M78" s="47"/>
      <c r="N78" s="47"/>
      <c r="O78" s="31"/>
    </row>
    <row r="79" spans="2:15" ht="129.65" customHeight="1">
      <c r="B79" s="272">
        <v>2</v>
      </c>
      <c r="C79" s="179" t="s">
        <v>547</v>
      </c>
      <c r="D79" s="179"/>
      <c r="E79" s="179"/>
      <c r="F79" s="179"/>
      <c r="G79" s="179"/>
      <c r="H79" s="47"/>
      <c r="I79" s="47"/>
      <c r="J79" s="47"/>
      <c r="K79" s="47"/>
      <c r="L79" s="47"/>
      <c r="M79" s="47"/>
      <c r="N79" s="47"/>
      <c r="O79" s="31"/>
    </row>
    <row r="80" spans="2:15">
      <c r="B80" s="272"/>
      <c r="C80" s="179"/>
      <c r="D80" s="50" t="s">
        <v>357</v>
      </c>
      <c r="E80" s="31"/>
      <c r="F80" s="31"/>
      <c r="G80" s="31"/>
      <c r="H80" s="31"/>
      <c r="I80" s="31"/>
      <c r="J80" s="31"/>
      <c r="K80" s="47"/>
      <c r="L80" s="47"/>
      <c r="M80" s="47"/>
      <c r="N80" s="47"/>
      <c r="O80" s="31"/>
    </row>
    <row r="81" spans="2:15">
      <c r="B81" s="272"/>
      <c r="C81" s="179"/>
      <c r="D81" s="31" t="s">
        <v>548</v>
      </c>
      <c r="E81" s="31"/>
      <c r="F81" s="47">
        <v>640</v>
      </c>
      <c r="G81" s="47">
        <v>3300</v>
      </c>
      <c r="H81" s="47" t="s">
        <v>62</v>
      </c>
      <c r="I81" s="47">
        <v>1</v>
      </c>
      <c r="J81" s="47">
        <f>F81/1000*G81/1000*I81</f>
        <v>2.1120000000000001</v>
      </c>
      <c r="K81" s="47"/>
      <c r="L81" s="47"/>
      <c r="M81" s="47"/>
      <c r="N81" s="47"/>
      <c r="O81" s="31"/>
    </row>
    <row r="82" spans="2:15">
      <c r="B82" s="272"/>
      <c r="C82" s="179"/>
      <c r="D82" s="31" t="s">
        <v>549</v>
      </c>
      <c r="E82" s="31"/>
      <c r="F82" s="47">
        <v>640</v>
      </c>
      <c r="G82" s="47">
        <v>3300</v>
      </c>
      <c r="H82" s="47" t="s">
        <v>62</v>
      </c>
      <c r="I82" s="47">
        <v>1</v>
      </c>
      <c r="J82" s="47">
        <f t="shared" ref="J82:J85" si="5">F82/1000*G82/1000*I82</f>
        <v>2.1120000000000001</v>
      </c>
      <c r="K82" s="47"/>
      <c r="L82" s="47"/>
      <c r="M82" s="47"/>
      <c r="N82" s="47"/>
      <c r="O82" s="31"/>
    </row>
    <row r="83" spans="2:15">
      <c r="B83" s="272"/>
      <c r="C83" s="179"/>
      <c r="D83" s="31" t="s">
        <v>550</v>
      </c>
      <c r="E83" s="31"/>
      <c r="F83" s="47">
        <v>600</v>
      </c>
      <c r="G83" s="47">
        <v>2140</v>
      </c>
      <c r="H83" s="47" t="s">
        <v>62</v>
      </c>
      <c r="I83" s="47">
        <v>1</v>
      </c>
      <c r="J83" s="47">
        <f t="shared" si="5"/>
        <v>1.284</v>
      </c>
      <c r="K83" s="47"/>
      <c r="L83" s="47"/>
      <c r="M83" s="47"/>
      <c r="N83" s="47"/>
      <c r="O83" s="31"/>
    </row>
    <row r="84" spans="2:15">
      <c r="B84" s="272"/>
      <c r="C84" s="179"/>
      <c r="D84" s="31" t="s">
        <v>551</v>
      </c>
      <c r="E84" s="31"/>
      <c r="F84" s="47">
        <v>740</v>
      </c>
      <c r="G84" s="47">
        <v>2750</v>
      </c>
      <c r="H84" s="47" t="s">
        <v>62</v>
      </c>
      <c r="I84" s="47">
        <v>1</v>
      </c>
      <c r="J84" s="47">
        <f t="shared" si="5"/>
        <v>2.0350000000000001</v>
      </c>
      <c r="K84" s="47"/>
      <c r="L84" s="47"/>
      <c r="M84" s="47"/>
      <c r="N84" s="47"/>
      <c r="O84" s="31"/>
    </row>
    <row r="85" spans="2:15">
      <c r="B85" s="272"/>
      <c r="C85" s="179"/>
      <c r="D85" s="31" t="s">
        <v>552</v>
      </c>
      <c r="E85" s="31"/>
      <c r="F85" s="47">
        <v>675</v>
      </c>
      <c r="G85" s="47">
        <v>2750</v>
      </c>
      <c r="H85" s="47" t="s">
        <v>62</v>
      </c>
      <c r="I85" s="47">
        <v>1</v>
      </c>
      <c r="J85" s="47">
        <f t="shared" si="5"/>
        <v>1.8562500000000002</v>
      </c>
      <c r="K85" s="47"/>
      <c r="L85" s="47"/>
      <c r="M85" s="47"/>
      <c r="N85" s="47"/>
      <c r="O85" s="31"/>
    </row>
    <row r="86" spans="2:15">
      <c r="B86" s="272"/>
      <c r="C86" s="179"/>
      <c r="D86" s="50" t="s">
        <v>376</v>
      </c>
      <c r="E86" s="31"/>
      <c r="F86" s="47"/>
      <c r="G86" s="47"/>
      <c r="H86" s="47"/>
      <c r="I86" s="47"/>
      <c r="J86" s="47"/>
      <c r="K86" s="47"/>
      <c r="L86" s="47"/>
      <c r="M86" s="47"/>
      <c r="N86" s="47"/>
      <c r="O86" s="31"/>
    </row>
    <row r="87" spans="2:15">
      <c r="B87" s="272"/>
      <c r="C87" s="179"/>
      <c r="D87" s="31" t="s">
        <v>553</v>
      </c>
      <c r="E87" s="31"/>
      <c r="F87" s="47">
        <v>6990</v>
      </c>
      <c r="G87" s="47">
        <v>3400</v>
      </c>
      <c r="H87" s="47" t="s">
        <v>62</v>
      </c>
      <c r="I87" s="47">
        <v>1</v>
      </c>
      <c r="J87" s="47">
        <f t="shared" ref="J87:J117" si="6">F87/1000*G87/1000*I87</f>
        <v>23.765999999999998</v>
      </c>
      <c r="K87" s="47"/>
      <c r="L87" s="47"/>
      <c r="M87" s="47"/>
      <c r="N87" s="47"/>
      <c r="O87" s="31"/>
    </row>
    <row r="88" spans="2:15">
      <c r="B88" s="272"/>
      <c r="C88" s="179"/>
      <c r="D88" s="31" t="s">
        <v>554</v>
      </c>
      <c r="E88" s="31"/>
      <c r="F88" s="47">
        <v>1220</v>
      </c>
      <c r="G88" s="47">
        <v>2750</v>
      </c>
      <c r="H88" s="47" t="s">
        <v>62</v>
      </c>
      <c r="I88" s="47">
        <v>1</v>
      </c>
      <c r="J88" s="47">
        <f t="shared" si="6"/>
        <v>3.355</v>
      </c>
      <c r="K88" s="47"/>
      <c r="L88" s="47"/>
      <c r="M88" s="47"/>
      <c r="N88" s="47"/>
      <c r="O88" s="31"/>
    </row>
    <row r="89" spans="2:15">
      <c r="B89" s="272"/>
      <c r="C89" s="179"/>
      <c r="D89" s="50" t="s">
        <v>371</v>
      </c>
      <c r="E89" s="31"/>
      <c r="F89" s="47"/>
      <c r="G89" s="47"/>
      <c r="H89" s="47"/>
      <c r="I89" s="47"/>
      <c r="J89" s="47">
        <f t="shared" si="6"/>
        <v>0</v>
      </c>
      <c r="K89" s="47"/>
      <c r="L89" s="47"/>
      <c r="M89" s="47"/>
      <c r="N89" s="47"/>
      <c r="O89" s="31"/>
    </row>
    <row r="90" spans="2:15">
      <c r="B90" s="272"/>
      <c r="C90" s="179"/>
      <c r="D90" s="31" t="s">
        <v>555</v>
      </c>
      <c r="E90" s="31"/>
      <c r="F90" s="47">
        <v>6920</v>
      </c>
      <c r="G90" s="47">
        <v>3400</v>
      </c>
      <c r="H90" s="47" t="s">
        <v>62</v>
      </c>
      <c r="I90" s="47">
        <v>1</v>
      </c>
      <c r="J90" s="47">
        <f t="shared" si="6"/>
        <v>23.527999999999999</v>
      </c>
      <c r="K90" s="47"/>
      <c r="L90" s="47"/>
      <c r="M90" s="47"/>
      <c r="N90" s="47"/>
      <c r="O90" s="31"/>
    </row>
    <row r="91" spans="2:15">
      <c r="B91" s="272"/>
      <c r="C91" s="179"/>
      <c r="D91" s="31" t="s">
        <v>556</v>
      </c>
      <c r="E91" s="31"/>
      <c r="F91" s="47"/>
      <c r="G91" s="47"/>
      <c r="H91" s="47"/>
      <c r="I91" s="47"/>
      <c r="J91" s="47"/>
      <c r="K91" s="47"/>
      <c r="L91" s="47"/>
      <c r="M91" s="47"/>
      <c r="N91" s="47"/>
      <c r="O91" s="31"/>
    </row>
    <row r="92" spans="2:15">
      <c r="B92" s="272"/>
      <c r="C92" s="179"/>
      <c r="D92" s="31" t="s">
        <v>557</v>
      </c>
      <c r="E92" s="31"/>
      <c r="F92" s="47">
        <v>0.9</v>
      </c>
      <c r="G92" s="47">
        <v>2.4</v>
      </c>
      <c r="H92" s="47" t="s">
        <v>62</v>
      </c>
      <c r="I92" s="47">
        <v>1</v>
      </c>
      <c r="J92" s="47">
        <f>-F92*G92</f>
        <v>-2.16</v>
      </c>
      <c r="K92" s="47"/>
      <c r="L92" s="47"/>
      <c r="M92" s="47"/>
      <c r="N92" s="47"/>
      <c r="O92" s="31"/>
    </row>
    <row r="93" spans="2:15">
      <c r="B93" s="272"/>
      <c r="C93" s="179"/>
      <c r="D93" s="31" t="s">
        <v>558</v>
      </c>
      <c r="E93" s="31"/>
      <c r="F93" s="47">
        <v>560</v>
      </c>
      <c r="G93" s="47">
        <v>3300</v>
      </c>
      <c r="H93" s="47" t="s">
        <v>62</v>
      </c>
      <c r="I93" s="47">
        <v>1</v>
      </c>
      <c r="J93" s="47">
        <f t="shared" si="6"/>
        <v>1.8480000000000003</v>
      </c>
      <c r="K93" s="47"/>
      <c r="L93" s="47"/>
      <c r="M93" s="47"/>
      <c r="N93" s="47"/>
      <c r="O93" s="31"/>
    </row>
    <row r="94" spans="2:15">
      <c r="B94" s="272"/>
      <c r="C94" s="179"/>
      <c r="D94" s="50" t="s">
        <v>369</v>
      </c>
      <c r="E94" s="31"/>
      <c r="F94" s="47"/>
      <c r="G94" s="47"/>
      <c r="H94" s="47"/>
      <c r="I94" s="47"/>
      <c r="J94" s="47">
        <f t="shared" si="6"/>
        <v>0</v>
      </c>
      <c r="K94" s="47"/>
      <c r="L94" s="47"/>
      <c r="M94" s="47"/>
      <c r="N94" s="47"/>
      <c r="O94" s="31"/>
    </row>
    <row r="95" spans="2:15">
      <c r="B95" s="272"/>
      <c r="C95" s="179"/>
      <c r="D95" s="31" t="s">
        <v>489</v>
      </c>
      <c r="E95" s="31"/>
      <c r="F95" s="47">
        <v>2500</v>
      </c>
      <c r="G95" s="47">
        <v>3300</v>
      </c>
      <c r="H95" s="47" t="s">
        <v>62</v>
      </c>
      <c r="I95" s="47">
        <v>1</v>
      </c>
      <c r="J95" s="47">
        <f t="shared" si="6"/>
        <v>8.25</v>
      </c>
      <c r="K95" s="47"/>
      <c r="L95" s="47"/>
      <c r="M95" s="47"/>
      <c r="N95" s="47"/>
      <c r="O95" s="31"/>
    </row>
    <row r="96" spans="2:15">
      <c r="B96" s="272"/>
      <c r="C96" s="179"/>
      <c r="D96" s="31" t="s">
        <v>559</v>
      </c>
      <c r="E96" s="31"/>
      <c r="F96" s="47">
        <v>2980</v>
      </c>
      <c r="G96" s="47">
        <v>600</v>
      </c>
      <c r="H96" s="47" t="s">
        <v>62</v>
      </c>
      <c r="I96" s="47">
        <v>1</v>
      </c>
      <c r="J96" s="47">
        <f t="shared" si="6"/>
        <v>1.788</v>
      </c>
      <c r="K96" s="47"/>
      <c r="L96" s="47"/>
      <c r="M96" s="47"/>
      <c r="N96" s="47"/>
      <c r="O96" s="31"/>
    </row>
    <row r="97" spans="2:15">
      <c r="B97" s="272"/>
      <c r="C97" s="179"/>
      <c r="D97" s="31" t="s">
        <v>560</v>
      </c>
      <c r="E97" s="31"/>
      <c r="F97" s="47">
        <v>2780</v>
      </c>
      <c r="G97" s="47">
        <v>600</v>
      </c>
      <c r="H97" s="47" t="s">
        <v>62</v>
      </c>
      <c r="I97" s="47">
        <v>1</v>
      </c>
      <c r="J97" s="47">
        <f t="shared" si="6"/>
        <v>1.6679999999999997</v>
      </c>
      <c r="K97" s="47"/>
      <c r="L97" s="47"/>
      <c r="M97" s="47"/>
      <c r="N97" s="47"/>
      <c r="O97" s="31"/>
    </row>
    <row r="98" spans="2:15">
      <c r="B98" s="272"/>
      <c r="C98" s="179"/>
      <c r="D98" s="31" t="s">
        <v>561</v>
      </c>
      <c r="E98" s="31"/>
      <c r="F98" s="47">
        <v>5100</v>
      </c>
      <c r="G98" s="47">
        <v>2750</v>
      </c>
      <c r="H98" s="47" t="s">
        <v>62</v>
      </c>
      <c r="I98" s="47">
        <v>1</v>
      </c>
      <c r="J98" s="47">
        <f t="shared" si="6"/>
        <v>14.024999999999999</v>
      </c>
      <c r="K98" s="47"/>
      <c r="L98" s="47"/>
      <c r="M98" s="47"/>
      <c r="N98" s="47"/>
      <c r="O98" s="31"/>
    </row>
    <row r="99" spans="2:15">
      <c r="B99" s="272"/>
      <c r="C99" s="179"/>
      <c r="D99" s="31" t="s">
        <v>562</v>
      </c>
      <c r="E99" s="31"/>
      <c r="F99" s="47"/>
      <c r="G99" s="47"/>
      <c r="H99" s="47"/>
      <c r="I99" s="47"/>
      <c r="J99" s="47">
        <f t="shared" si="6"/>
        <v>0</v>
      </c>
      <c r="K99" s="47"/>
      <c r="L99" s="47"/>
      <c r="M99" s="47"/>
      <c r="N99" s="47"/>
      <c r="O99" s="31"/>
    </row>
    <row r="100" spans="2:15">
      <c r="B100" s="272"/>
      <c r="C100" s="179"/>
      <c r="D100" s="50" t="s">
        <v>563</v>
      </c>
      <c r="E100" s="31"/>
      <c r="F100" s="47">
        <v>6800</v>
      </c>
      <c r="G100" s="47">
        <v>3330</v>
      </c>
      <c r="H100" s="47" t="s">
        <v>62</v>
      </c>
      <c r="I100" s="47">
        <v>1</v>
      </c>
      <c r="J100" s="47">
        <f t="shared" si="6"/>
        <v>22.643999999999998</v>
      </c>
      <c r="K100" s="47"/>
      <c r="L100" s="47"/>
      <c r="M100" s="47"/>
      <c r="N100" s="47"/>
      <c r="O100" s="31"/>
    </row>
    <row r="101" spans="2:15">
      <c r="B101" s="272"/>
      <c r="C101" s="179"/>
      <c r="D101" s="50" t="s">
        <v>474</v>
      </c>
      <c r="E101" s="31"/>
      <c r="F101" s="47"/>
      <c r="G101" s="47"/>
      <c r="H101" s="47"/>
      <c r="I101" s="47"/>
      <c r="J101" s="47">
        <f t="shared" si="6"/>
        <v>0</v>
      </c>
      <c r="K101" s="47"/>
      <c r="L101" s="47"/>
      <c r="M101" s="47"/>
      <c r="N101" s="47"/>
      <c r="O101" s="31"/>
    </row>
    <row r="102" spans="2:15">
      <c r="B102" s="272"/>
      <c r="C102" s="179"/>
      <c r="D102" s="31" t="s">
        <v>564</v>
      </c>
      <c r="E102" s="31"/>
      <c r="F102" s="47">
        <v>940</v>
      </c>
      <c r="G102" s="47">
        <v>3240</v>
      </c>
      <c r="H102" s="47" t="s">
        <v>62</v>
      </c>
      <c r="I102" s="47">
        <v>1</v>
      </c>
      <c r="J102" s="47">
        <f t="shared" si="6"/>
        <v>3.0455999999999999</v>
      </c>
      <c r="K102" s="47"/>
      <c r="L102" s="47"/>
      <c r="M102" s="47"/>
      <c r="N102" s="47"/>
      <c r="O102" s="31"/>
    </row>
    <row r="103" spans="2:15">
      <c r="B103" s="272"/>
      <c r="C103" s="179"/>
      <c r="D103" s="31" t="s">
        <v>565</v>
      </c>
      <c r="E103" s="31"/>
      <c r="F103" s="47">
        <v>3550</v>
      </c>
      <c r="G103" s="47">
        <v>3300</v>
      </c>
      <c r="H103" s="47" t="s">
        <v>62</v>
      </c>
      <c r="I103" s="47">
        <v>1</v>
      </c>
      <c r="J103" s="47">
        <f t="shared" si="6"/>
        <v>11.715</v>
      </c>
      <c r="K103" s="47"/>
      <c r="L103" s="47"/>
      <c r="M103" s="47"/>
      <c r="N103" s="47"/>
      <c r="O103" s="31"/>
    </row>
    <row r="104" spans="2:15">
      <c r="B104" s="272"/>
      <c r="C104" s="179"/>
      <c r="D104" s="50" t="s">
        <v>367</v>
      </c>
      <c r="E104" s="31"/>
      <c r="F104" s="47"/>
      <c r="G104" s="47"/>
      <c r="H104" s="47"/>
      <c r="I104" s="47"/>
      <c r="J104" s="47">
        <f t="shared" si="6"/>
        <v>0</v>
      </c>
      <c r="K104" s="47"/>
      <c r="L104" s="47"/>
      <c r="M104" s="47"/>
      <c r="N104" s="47"/>
      <c r="O104" s="31"/>
    </row>
    <row r="105" spans="2:15">
      <c r="B105" s="272"/>
      <c r="C105" s="179"/>
      <c r="D105" s="31" t="s">
        <v>566</v>
      </c>
      <c r="E105" s="31"/>
      <c r="F105" s="47">
        <v>900</v>
      </c>
      <c r="G105" s="47">
        <v>3100</v>
      </c>
      <c r="H105" s="47" t="s">
        <v>62</v>
      </c>
      <c r="I105" s="47">
        <v>1</v>
      </c>
      <c r="J105" s="47">
        <f t="shared" si="6"/>
        <v>2.79</v>
      </c>
      <c r="K105" s="47"/>
      <c r="L105" s="47"/>
      <c r="M105" s="47"/>
      <c r="N105" s="47"/>
      <c r="O105" s="31"/>
    </row>
    <row r="106" spans="2:15">
      <c r="B106" s="272"/>
      <c r="C106" s="179"/>
      <c r="D106" s="31" t="s">
        <v>550</v>
      </c>
      <c r="E106" s="31"/>
      <c r="F106" s="47">
        <v>400</v>
      </c>
      <c r="G106" s="47">
        <v>2650</v>
      </c>
      <c r="H106" s="47" t="s">
        <v>62</v>
      </c>
      <c r="I106" s="47">
        <v>1</v>
      </c>
      <c r="J106" s="47">
        <f t="shared" si="6"/>
        <v>1.06</v>
      </c>
      <c r="K106" s="47"/>
      <c r="L106" s="47"/>
      <c r="M106" s="47"/>
      <c r="N106" s="47"/>
      <c r="O106" s="31"/>
    </row>
    <row r="107" spans="2:15">
      <c r="B107" s="272"/>
      <c r="C107" s="179"/>
      <c r="D107" s="31" t="s">
        <v>567</v>
      </c>
      <c r="E107" s="31"/>
      <c r="F107" s="47">
        <v>1470</v>
      </c>
      <c r="G107" s="47">
        <v>3300</v>
      </c>
      <c r="H107" s="47" t="s">
        <v>62</v>
      </c>
      <c r="I107" s="47">
        <v>1</v>
      </c>
      <c r="J107" s="47">
        <f t="shared" si="6"/>
        <v>4.851</v>
      </c>
      <c r="K107" s="47"/>
      <c r="L107" s="47"/>
      <c r="M107" s="47"/>
      <c r="N107" s="47"/>
      <c r="O107" s="31"/>
    </row>
    <row r="108" spans="2:15">
      <c r="B108" s="272"/>
      <c r="C108" s="179"/>
      <c r="D108" s="31" t="s">
        <v>568</v>
      </c>
      <c r="E108" s="31"/>
      <c r="F108" s="47">
        <v>725</v>
      </c>
      <c r="G108" s="47">
        <v>2750</v>
      </c>
      <c r="H108" s="47" t="s">
        <v>62</v>
      </c>
      <c r="I108" s="47">
        <v>1</v>
      </c>
      <c r="J108" s="47">
        <f t="shared" si="6"/>
        <v>1.9937499999999999</v>
      </c>
      <c r="K108" s="47"/>
      <c r="L108" s="47"/>
      <c r="M108" s="47"/>
      <c r="N108" s="47"/>
      <c r="O108" s="31"/>
    </row>
    <row r="109" spans="2:15">
      <c r="B109" s="272"/>
      <c r="C109" s="179"/>
      <c r="D109" s="31" t="s">
        <v>569</v>
      </c>
      <c r="E109" s="31"/>
      <c r="F109" s="47"/>
      <c r="G109" s="47"/>
      <c r="H109" s="47"/>
      <c r="I109" s="47"/>
      <c r="J109" s="47">
        <f t="shared" si="6"/>
        <v>0</v>
      </c>
      <c r="K109" s="47"/>
      <c r="L109" s="47"/>
      <c r="M109" s="47"/>
      <c r="N109" s="47"/>
      <c r="O109" s="31"/>
    </row>
    <row r="110" spans="2:15">
      <c r="B110" s="272"/>
      <c r="C110" s="179"/>
      <c r="D110" s="50" t="s">
        <v>476</v>
      </c>
      <c r="E110" s="31"/>
      <c r="F110" s="47"/>
      <c r="G110" s="47"/>
      <c r="H110" s="47"/>
      <c r="I110" s="47"/>
      <c r="J110" s="47"/>
      <c r="K110" s="47"/>
      <c r="L110" s="47"/>
      <c r="M110" s="47"/>
      <c r="N110" s="47"/>
      <c r="O110" s="31"/>
    </row>
    <row r="111" spans="2:15">
      <c r="B111" s="272"/>
      <c r="C111" s="179"/>
      <c r="D111" s="31" t="s">
        <v>570</v>
      </c>
      <c r="E111" s="31"/>
      <c r="F111" s="47">
        <v>1850</v>
      </c>
      <c r="G111" s="47">
        <v>3400</v>
      </c>
      <c r="H111" s="47" t="s">
        <v>62</v>
      </c>
      <c r="I111" s="47">
        <v>1</v>
      </c>
      <c r="J111" s="47">
        <f t="shared" si="6"/>
        <v>6.29</v>
      </c>
      <c r="K111" s="47"/>
      <c r="L111" s="47"/>
      <c r="M111" s="47"/>
      <c r="N111" s="47"/>
      <c r="O111" s="31"/>
    </row>
    <row r="112" spans="2:15">
      <c r="B112" s="272"/>
      <c r="C112" s="179"/>
      <c r="D112" s="31" t="s">
        <v>571</v>
      </c>
      <c r="E112" s="31"/>
      <c r="F112" s="47">
        <v>1770</v>
      </c>
      <c r="G112" s="47">
        <v>3400</v>
      </c>
      <c r="H112" s="47" t="s">
        <v>62</v>
      </c>
      <c r="I112" s="47">
        <v>1</v>
      </c>
      <c r="J112" s="47">
        <f t="shared" si="6"/>
        <v>6.0179999999999998</v>
      </c>
      <c r="K112" s="47"/>
      <c r="L112" s="47"/>
      <c r="M112" s="47"/>
      <c r="N112" s="47"/>
      <c r="O112" s="31"/>
    </row>
    <row r="113" spans="2:15">
      <c r="B113" s="272"/>
      <c r="C113" s="179"/>
      <c r="D113" s="31" t="s">
        <v>572</v>
      </c>
      <c r="E113" s="31"/>
      <c r="F113" s="47">
        <v>550</v>
      </c>
      <c r="G113" s="47">
        <v>1100</v>
      </c>
      <c r="H113" s="47" t="s">
        <v>62</v>
      </c>
      <c r="I113" s="47">
        <v>2</v>
      </c>
      <c r="J113" s="47">
        <f t="shared" si="6"/>
        <v>1.21</v>
      </c>
      <c r="K113" s="47"/>
      <c r="L113" s="47"/>
      <c r="M113" s="47"/>
      <c r="N113" s="47"/>
      <c r="O113" s="31"/>
    </row>
    <row r="114" spans="2:15">
      <c r="B114" s="272"/>
      <c r="C114" s="179"/>
      <c r="D114" s="31" t="s">
        <v>573</v>
      </c>
      <c r="E114" s="31"/>
      <c r="F114" s="47"/>
      <c r="G114" s="47"/>
      <c r="H114" s="47"/>
      <c r="I114" s="47"/>
      <c r="J114" s="47">
        <f t="shared" si="6"/>
        <v>0</v>
      </c>
      <c r="K114" s="47"/>
      <c r="L114" s="47"/>
      <c r="M114" s="47"/>
      <c r="N114" s="47"/>
      <c r="O114" s="31"/>
    </row>
    <row r="115" spans="2:15">
      <c r="B115" s="272"/>
      <c r="C115" s="179"/>
      <c r="D115" s="50" t="s">
        <v>574</v>
      </c>
      <c r="E115" s="31"/>
      <c r="F115" s="47">
        <v>900</v>
      </c>
      <c r="G115" s="47">
        <v>1100</v>
      </c>
      <c r="H115" s="47" t="s">
        <v>62</v>
      </c>
      <c r="I115" s="47">
        <v>2</v>
      </c>
      <c r="J115" s="47">
        <f t="shared" si="6"/>
        <v>1.98</v>
      </c>
      <c r="K115" s="47"/>
      <c r="L115" s="47"/>
      <c r="M115" s="47"/>
      <c r="N115" s="47"/>
      <c r="O115" s="31"/>
    </row>
    <row r="116" spans="2:15">
      <c r="B116" s="272"/>
      <c r="C116" s="179"/>
      <c r="D116" s="50" t="s">
        <v>575</v>
      </c>
      <c r="E116" s="31"/>
      <c r="F116" s="47">
        <v>600</v>
      </c>
      <c r="G116" s="47">
        <v>1100</v>
      </c>
      <c r="H116" s="47" t="s">
        <v>62</v>
      </c>
      <c r="I116" s="47">
        <v>2</v>
      </c>
      <c r="J116" s="47">
        <f t="shared" si="6"/>
        <v>1.32</v>
      </c>
      <c r="K116" s="47"/>
      <c r="L116" s="47"/>
      <c r="M116" s="47"/>
      <c r="N116" s="47"/>
      <c r="O116" s="31"/>
    </row>
    <row r="117" spans="2:15">
      <c r="B117" s="272"/>
      <c r="C117" s="179"/>
      <c r="D117" s="31" t="s">
        <v>576</v>
      </c>
      <c r="E117" s="31"/>
      <c r="F117" s="47">
        <v>800</v>
      </c>
      <c r="G117" s="47">
        <v>3300</v>
      </c>
      <c r="H117" s="47" t="s">
        <v>62</v>
      </c>
      <c r="I117" s="47">
        <v>2</v>
      </c>
      <c r="J117" s="47">
        <f t="shared" si="6"/>
        <v>5.28</v>
      </c>
      <c r="K117" s="47"/>
      <c r="L117" s="47"/>
      <c r="M117" s="47"/>
      <c r="N117" s="47"/>
      <c r="O117" s="31"/>
    </row>
    <row r="118" spans="2:15">
      <c r="B118" s="272"/>
      <c r="C118" s="179"/>
      <c r="D118" s="31"/>
      <c r="E118" s="31"/>
      <c r="F118" s="47"/>
      <c r="G118" s="47"/>
      <c r="H118" s="47"/>
      <c r="I118" s="47"/>
      <c r="J118" s="47"/>
      <c r="K118" s="47"/>
      <c r="L118" s="47"/>
      <c r="M118" s="47"/>
      <c r="N118" s="47"/>
      <c r="O118" s="31"/>
    </row>
    <row r="119" spans="2:15">
      <c r="B119" s="272"/>
      <c r="C119" s="179"/>
      <c r="D119" s="31"/>
      <c r="E119" s="31"/>
      <c r="F119" s="47"/>
      <c r="G119" s="47"/>
      <c r="H119" s="47"/>
      <c r="I119" s="47"/>
      <c r="J119" s="275">
        <f>SUM(J80:J118)</f>
        <v>155.66460000000001</v>
      </c>
      <c r="K119" s="276">
        <v>192.33</v>
      </c>
      <c r="L119" s="47">
        <v>3200</v>
      </c>
      <c r="M119" s="47">
        <f>J119*L119</f>
        <v>498126.72000000003</v>
      </c>
      <c r="N119" s="47"/>
      <c r="O119" s="31"/>
    </row>
    <row r="120" spans="2:15">
      <c r="B120" s="272"/>
      <c r="C120" s="179"/>
      <c r="D120" s="31"/>
      <c r="E120" s="31"/>
      <c r="F120" s="47"/>
      <c r="G120" s="47"/>
      <c r="H120" s="47"/>
      <c r="I120" s="47"/>
      <c r="J120" s="47"/>
      <c r="K120" s="47"/>
      <c r="L120" s="47"/>
      <c r="M120" s="47"/>
      <c r="N120" s="47"/>
      <c r="O120" s="31"/>
    </row>
    <row r="121" spans="2:15" ht="190.5" customHeight="1">
      <c r="B121" s="47">
        <v>8</v>
      </c>
      <c r="C121" s="179" t="s">
        <v>577</v>
      </c>
      <c r="D121" s="31"/>
      <c r="E121" s="31"/>
      <c r="F121" s="47"/>
      <c r="G121" s="47"/>
      <c r="H121" s="47"/>
      <c r="I121" s="47"/>
      <c r="J121" s="47"/>
      <c r="K121" s="47"/>
      <c r="L121" s="47"/>
      <c r="M121" s="47"/>
      <c r="N121" s="47"/>
      <c r="O121" s="31"/>
    </row>
    <row r="122" spans="2:15">
      <c r="B122" s="47" t="s">
        <v>6</v>
      </c>
      <c r="C122" s="31" t="s">
        <v>578</v>
      </c>
      <c r="D122" s="31"/>
      <c r="E122" s="31"/>
      <c r="F122" s="31"/>
      <c r="G122" s="31"/>
      <c r="H122" s="47" t="s">
        <v>74</v>
      </c>
      <c r="I122" s="47"/>
      <c r="J122" s="275">
        <v>1</v>
      </c>
      <c r="K122" s="276">
        <v>1</v>
      </c>
      <c r="L122" s="47">
        <v>72765</v>
      </c>
      <c r="M122" s="47">
        <f>N122*L122</f>
        <v>50935.5</v>
      </c>
      <c r="N122" s="47">
        <f>J122*70%</f>
        <v>0.7</v>
      </c>
      <c r="O122" s="55" t="s">
        <v>579</v>
      </c>
    </row>
    <row r="123" spans="2:15">
      <c r="B123" s="47" t="s">
        <v>8</v>
      </c>
      <c r="C123" s="31" t="s">
        <v>580</v>
      </c>
      <c r="D123" s="31"/>
      <c r="E123" s="31"/>
      <c r="F123" s="31"/>
      <c r="G123" s="31"/>
      <c r="H123" s="47" t="s">
        <v>74</v>
      </c>
      <c r="I123" s="47"/>
      <c r="J123" s="275">
        <v>1</v>
      </c>
      <c r="K123" s="276">
        <v>1</v>
      </c>
      <c r="L123" s="47">
        <v>35000</v>
      </c>
      <c r="M123" s="47">
        <f>N123*L123</f>
        <v>24500</v>
      </c>
      <c r="N123" s="47">
        <f>J123*70%</f>
        <v>0.7</v>
      </c>
      <c r="O123" s="55" t="s">
        <v>579</v>
      </c>
    </row>
    <row r="124" spans="2:15" ht="166.5" customHeight="1">
      <c r="B124" s="47">
        <v>9</v>
      </c>
      <c r="C124" s="179" t="s">
        <v>581</v>
      </c>
      <c r="D124" s="179"/>
      <c r="E124" s="179"/>
      <c r="F124" s="179"/>
      <c r="G124" s="179"/>
      <c r="H124" s="47"/>
      <c r="I124" s="47"/>
      <c r="J124" s="47"/>
      <c r="K124" s="47"/>
      <c r="L124" s="47"/>
      <c r="M124" s="47"/>
      <c r="N124" s="47"/>
      <c r="O124" s="31"/>
    </row>
    <row r="125" spans="2:15">
      <c r="B125" s="47" t="s">
        <v>6</v>
      </c>
      <c r="C125" s="31" t="s">
        <v>582</v>
      </c>
      <c r="D125" s="31"/>
      <c r="E125" s="31"/>
      <c r="F125" s="31"/>
      <c r="G125" s="31"/>
      <c r="H125" s="47" t="s">
        <v>74</v>
      </c>
      <c r="I125" s="47"/>
      <c r="J125" s="275">
        <v>1</v>
      </c>
      <c r="K125" s="276">
        <v>1</v>
      </c>
      <c r="L125" s="47">
        <v>125000</v>
      </c>
      <c r="M125" s="47">
        <f t="shared" ref="M125:M126" si="7">N125*L125</f>
        <v>87500</v>
      </c>
      <c r="N125" s="47">
        <f>J125*70%</f>
        <v>0.7</v>
      </c>
      <c r="O125" s="55" t="s">
        <v>579</v>
      </c>
    </row>
    <row r="126" spans="2:15">
      <c r="B126" s="47" t="s">
        <v>8</v>
      </c>
      <c r="C126" s="31" t="s">
        <v>583</v>
      </c>
      <c r="D126" s="31"/>
      <c r="E126" s="31"/>
      <c r="F126" s="31"/>
      <c r="G126" s="31"/>
      <c r="H126" s="47" t="s">
        <v>74</v>
      </c>
      <c r="I126" s="47"/>
      <c r="J126" s="275">
        <v>1</v>
      </c>
      <c r="K126" s="276">
        <v>1</v>
      </c>
      <c r="L126" s="47">
        <v>72765</v>
      </c>
      <c r="M126" s="47">
        <f t="shared" si="7"/>
        <v>50935.5</v>
      </c>
      <c r="N126" s="47">
        <f t="shared" ref="N126:N127" si="8">J126*70%</f>
        <v>0.7</v>
      </c>
      <c r="O126" s="55" t="s">
        <v>579</v>
      </c>
    </row>
    <row r="127" spans="2:15">
      <c r="B127" s="47" t="s">
        <v>10</v>
      </c>
      <c r="C127" s="31" t="s">
        <v>584</v>
      </c>
      <c r="D127" s="31"/>
      <c r="E127" s="31"/>
      <c r="F127" s="31"/>
      <c r="G127" s="31"/>
      <c r="H127" s="47" t="s">
        <v>74</v>
      </c>
      <c r="I127" s="47"/>
      <c r="J127" s="275">
        <v>1</v>
      </c>
      <c r="K127" s="276">
        <v>1</v>
      </c>
      <c r="L127" s="47">
        <v>41580</v>
      </c>
      <c r="M127" s="47">
        <f>N127*L127</f>
        <v>29105.999999999996</v>
      </c>
      <c r="N127" s="47">
        <f t="shared" si="8"/>
        <v>0.7</v>
      </c>
      <c r="O127" s="55" t="s">
        <v>579</v>
      </c>
    </row>
    <row r="128" spans="2:15" ht="200.15" customHeight="1">
      <c r="B128" s="47">
        <v>10</v>
      </c>
      <c r="C128" s="179" t="s">
        <v>585</v>
      </c>
      <c r="D128" s="179"/>
      <c r="E128" s="179"/>
      <c r="F128" s="179"/>
      <c r="G128" s="179"/>
      <c r="H128" s="47"/>
      <c r="I128" s="47"/>
      <c r="J128" s="47"/>
      <c r="K128" s="47"/>
      <c r="L128" s="47"/>
      <c r="M128" s="47"/>
      <c r="N128" s="47"/>
      <c r="O128" s="31"/>
    </row>
    <row r="129" spans="2:15">
      <c r="B129" s="47" t="s">
        <v>6</v>
      </c>
      <c r="C129" s="31" t="s">
        <v>206</v>
      </c>
      <c r="D129" s="31"/>
      <c r="E129" s="31"/>
      <c r="F129" s="31"/>
      <c r="G129" s="31"/>
      <c r="H129" s="47" t="s">
        <v>74</v>
      </c>
      <c r="I129" s="47"/>
      <c r="J129" s="275">
        <v>1</v>
      </c>
      <c r="K129" s="276">
        <v>1</v>
      </c>
      <c r="L129" s="47">
        <v>121400</v>
      </c>
      <c r="M129" s="47">
        <f t="shared" ref="M129:M138" si="9">N129*L129</f>
        <v>84980</v>
      </c>
      <c r="N129" s="47">
        <f>J129*70%</f>
        <v>0.7</v>
      </c>
      <c r="O129" s="55" t="s">
        <v>579</v>
      </c>
    </row>
    <row r="130" spans="2:15" ht="207.65" customHeight="1">
      <c r="B130" s="47">
        <v>11</v>
      </c>
      <c r="C130" s="179" t="s">
        <v>586</v>
      </c>
      <c r="D130" s="179"/>
      <c r="E130" s="179"/>
      <c r="F130" s="179"/>
      <c r="G130" s="179"/>
      <c r="H130" s="47"/>
      <c r="I130" s="47"/>
      <c r="J130" s="47"/>
      <c r="K130" s="47"/>
      <c r="L130" s="47"/>
      <c r="M130" s="47"/>
      <c r="N130" s="47"/>
      <c r="O130" s="31"/>
    </row>
    <row r="131" spans="2:15" ht="58">
      <c r="B131" s="47" t="s">
        <v>6</v>
      </c>
      <c r="C131" s="179" t="s">
        <v>587</v>
      </c>
      <c r="D131" s="179"/>
      <c r="E131" s="179"/>
      <c r="F131" s="179"/>
      <c r="G131" s="179"/>
      <c r="H131" s="47" t="s">
        <v>74</v>
      </c>
      <c r="I131" s="47"/>
      <c r="J131" s="275">
        <v>1</v>
      </c>
      <c r="K131" s="276">
        <v>1</v>
      </c>
      <c r="L131" s="47">
        <v>92400</v>
      </c>
      <c r="M131" s="47">
        <f t="shared" si="9"/>
        <v>64679.999999999993</v>
      </c>
      <c r="N131" s="47">
        <f>J131*70%</f>
        <v>0.7</v>
      </c>
      <c r="O131" s="281" t="s">
        <v>579</v>
      </c>
    </row>
    <row r="132" spans="2:15" ht="189" customHeight="1">
      <c r="B132" s="47">
        <v>12</v>
      </c>
      <c r="C132" s="282" t="s">
        <v>588</v>
      </c>
      <c r="D132" s="179"/>
      <c r="E132" s="179"/>
      <c r="F132" s="179"/>
      <c r="G132" s="179"/>
      <c r="H132" s="47"/>
      <c r="I132" s="47"/>
      <c r="J132" s="47"/>
      <c r="K132" s="47"/>
      <c r="L132" s="47"/>
      <c r="M132" s="47"/>
      <c r="N132" s="47"/>
      <c r="O132" s="31"/>
    </row>
    <row r="133" spans="2:15">
      <c r="B133" s="47" t="s">
        <v>6</v>
      </c>
      <c r="C133" s="31" t="s">
        <v>589</v>
      </c>
      <c r="D133" s="31"/>
      <c r="E133" s="31"/>
      <c r="F133" s="31"/>
      <c r="G133" s="31"/>
      <c r="H133" s="47" t="s">
        <v>74</v>
      </c>
      <c r="I133" s="47"/>
      <c r="J133" s="275">
        <v>1</v>
      </c>
      <c r="K133" s="276">
        <v>1</v>
      </c>
      <c r="L133" s="47">
        <v>46200</v>
      </c>
      <c r="M133" s="47">
        <f t="shared" si="9"/>
        <v>32339.999999999996</v>
      </c>
      <c r="N133" s="47">
        <f>J133*70%</f>
        <v>0.7</v>
      </c>
      <c r="O133" s="281" t="s">
        <v>579</v>
      </c>
    </row>
    <row r="134" spans="2:15" ht="244.5" customHeight="1">
      <c r="B134" s="47">
        <v>13</v>
      </c>
      <c r="C134" s="196" t="s">
        <v>590</v>
      </c>
      <c r="D134" s="31"/>
      <c r="E134" s="31"/>
      <c r="F134" s="31"/>
      <c r="G134" s="31"/>
      <c r="H134" s="47" t="s">
        <v>74</v>
      </c>
      <c r="I134" s="47"/>
      <c r="J134" s="275">
        <v>2</v>
      </c>
      <c r="K134" s="276">
        <v>2</v>
      </c>
      <c r="L134" s="47">
        <v>45000</v>
      </c>
      <c r="M134" s="47">
        <f t="shared" si="9"/>
        <v>62999.999999999993</v>
      </c>
      <c r="N134" s="47">
        <f>J134*70%</f>
        <v>1.4</v>
      </c>
      <c r="O134" s="281" t="s">
        <v>579</v>
      </c>
    </row>
    <row r="135" spans="2:15" ht="122.15" customHeight="1">
      <c r="B135" s="47">
        <v>14</v>
      </c>
      <c r="C135" s="179" t="s">
        <v>591</v>
      </c>
      <c r="D135" s="179"/>
      <c r="E135" s="179"/>
      <c r="F135" s="179"/>
      <c r="G135" s="179"/>
      <c r="H135" s="47"/>
      <c r="I135" s="47"/>
      <c r="J135" s="47"/>
      <c r="K135" s="47"/>
      <c r="L135" s="47"/>
      <c r="M135" s="47"/>
      <c r="N135" s="47"/>
      <c r="O135" s="31"/>
    </row>
    <row r="136" spans="2:15" ht="43.5">
      <c r="B136" s="47" t="s">
        <v>6</v>
      </c>
      <c r="C136" s="179" t="s">
        <v>592</v>
      </c>
      <c r="D136" s="179"/>
      <c r="E136" s="179"/>
      <c r="F136" s="179"/>
      <c r="G136" s="179"/>
      <c r="H136" s="47" t="s">
        <v>74</v>
      </c>
      <c r="I136" s="47"/>
      <c r="J136" s="275">
        <v>1</v>
      </c>
      <c r="K136" s="276">
        <v>1</v>
      </c>
      <c r="L136" s="47">
        <v>64449</v>
      </c>
      <c r="M136" s="47">
        <f t="shared" si="9"/>
        <v>45114.299999999996</v>
      </c>
      <c r="N136" s="47">
        <f>J136*70%</f>
        <v>0.7</v>
      </c>
      <c r="O136" s="281" t="s">
        <v>579</v>
      </c>
    </row>
    <row r="137" spans="2:15" ht="153.65" customHeight="1">
      <c r="B137" s="47">
        <v>22</v>
      </c>
      <c r="C137" s="179" t="s">
        <v>593</v>
      </c>
      <c r="D137" s="179"/>
      <c r="E137" s="179"/>
      <c r="F137" s="179"/>
      <c r="G137" s="179"/>
      <c r="H137" s="47"/>
      <c r="I137" s="47"/>
      <c r="J137" s="47"/>
      <c r="K137" s="47"/>
      <c r="L137" s="47"/>
      <c r="M137" s="47"/>
      <c r="N137" s="47"/>
      <c r="O137" s="31"/>
    </row>
    <row r="138" spans="2:15">
      <c r="B138" s="47" t="s">
        <v>8</v>
      </c>
      <c r="C138" s="31" t="s">
        <v>594</v>
      </c>
      <c r="D138" s="31"/>
      <c r="E138" s="31"/>
      <c r="F138" s="31"/>
      <c r="G138" s="31"/>
      <c r="H138" s="47" t="s">
        <v>74</v>
      </c>
      <c r="I138" s="47"/>
      <c r="J138" s="275">
        <v>2</v>
      </c>
      <c r="K138" s="276">
        <v>2</v>
      </c>
      <c r="L138" s="47">
        <v>54000</v>
      </c>
      <c r="M138" s="47">
        <f t="shared" si="9"/>
        <v>75600</v>
      </c>
      <c r="N138" s="47">
        <f>J138*70%</f>
        <v>1.4</v>
      </c>
      <c r="O138" s="281" t="s">
        <v>579</v>
      </c>
    </row>
    <row r="139" spans="2:15" ht="145.5" customHeight="1">
      <c r="B139" s="47">
        <v>24</v>
      </c>
      <c r="C139" s="179" t="s">
        <v>595</v>
      </c>
      <c r="D139" s="179"/>
      <c r="E139" s="179"/>
      <c r="F139" s="179"/>
      <c r="G139" s="179"/>
      <c r="H139" s="47"/>
      <c r="I139" s="47"/>
      <c r="J139" s="47"/>
      <c r="K139" s="47"/>
      <c r="L139" s="47"/>
      <c r="M139" s="47"/>
      <c r="N139" s="47"/>
      <c r="O139" s="31"/>
    </row>
    <row r="140" spans="2:15">
      <c r="B140" s="47" t="s">
        <v>55</v>
      </c>
      <c r="C140" s="31" t="s">
        <v>228</v>
      </c>
      <c r="D140" s="31"/>
      <c r="E140" s="31"/>
      <c r="F140" s="31"/>
      <c r="G140" s="31"/>
      <c r="H140" s="47"/>
      <c r="I140" s="47"/>
      <c r="J140" s="47"/>
      <c r="K140" s="47"/>
      <c r="L140" s="47"/>
      <c r="M140" s="47"/>
      <c r="N140" s="47"/>
      <c r="O140" s="31"/>
    </row>
    <row r="141" spans="2:15" ht="156" customHeight="1">
      <c r="B141" s="47">
        <v>1</v>
      </c>
      <c r="C141" s="179" t="s">
        <v>229</v>
      </c>
      <c r="D141" s="237" t="s">
        <v>596</v>
      </c>
      <c r="E141" s="179"/>
      <c r="F141" s="179"/>
      <c r="G141" s="179"/>
      <c r="H141" s="47" t="s">
        <v>85</v>
      </c>
      <c r="I141" s="47"/>
      <c r="J141" s="275">
        <f>40*5.2</f>
        <v>208</v>
      </c>
      <c r="K141" s="276">
        <v>211.67</v>
      </c>
      <c r="L141" s="47">
        <v>4500</v>
      </c>
      <c r="M141" s="47">
        <f>N141*L141</f>
        <v>655200</v>
      </c>
      <c r="N141" s="47">
        <f>J141*70%</f>
        <v>145.6</v>
      </c>
      <c r="O141" s="281" t="s">
        <v>579</v>
      </c>
    </row>
    <row r="142" spans="2:15" ht="106.5" customHeight="1">
      <c r="B142" s="47">
        <v>7</v>
      </c>
      <c r="C142" s="179" t="s">
        <v>301</v>
      </c>
      <c r="D142" s="179"/>
      <c r="E142" s="179"/>
      <c r="F142" s="179"/>
      <c r="G142" s="179"/>
      <c r="H142" s="47"/>
      <c r="I142" s="47"/>
      <c r="J142" s="275"/>
      <c r="K142" s="276"/>
      <c r="L142" s="47"/>
      <c r="M142" s="47"/>
      <c r="N142" s="47"/>
      <c r="O142" s="31"/>
    </row>
    <row r="143" spans="2:15">
      <c r="B143" s="47"/>
      <c r="C143" s="179"/>
      <c r="D143" s="179" t="s">
        <v>540</v>
      </c>
      <c r="E143" s="179">
        <v>2.36</v>
      </c>
      <c r="F143" s="179">
        <v>2.9</v>
      </c>
      <c r="G143" s="179"/>
      <c r="H143" s="47" t="s">
        <v>62</v>
      </c>
      <c r="I143" s="47"/>
      <c r="J143" s="274">
        <f>E143*F143</f>
        <v>6.8439999999999994</v>
      </c>
      <c r="K143" s="274"/>
      <c r="L143" s="47"/>
      <c r="M143" s="47"/>
      <c r="N143" s="47"/>
      <c r="O143" s="31"/>
    </row>
    <row r="144" spans="2:15" ht="29">
      <c r="B144" s="47"/>
      <c r="C144" s="179"/>
      <c r="D144" s="179" t="s">
        <v>491</v>
      </c>
      <c r="E144" s="179">
        <v>3.07</v>
      </c>
      <c r="F144" s="179">
        <v>2.9</v>
      </c>
      <c r="G144" s="179"/>
      <c r="H144" s="47" t="s">
        <v>62</v>
      </c>
      <c r="I144" s="47"/>
      <c r="J144" s="274">
        <f t="shared" ref="J144:J146" si="10">E144*F144</f>
        <v>8.9029999999999987</v>
      </c>
      <c r="K144" s="274"/>
      <c r="L144" s="47"/>
      <c r="M144" s="47"/>
      <c r="N144" s="47"/>
      <c r="O144" s="31"/>
    </row>
    <row r="145" spans="2:15" ht="29">
      <c r="B145" s="47"/>
      <c r="C145" s="179"/>
      <c r="D145" s="179" t="s">
        <v>491</v>
      </c>
      <c r="E145" s="179">
        <v>3.09</v>
      </c>
      <c r="F145" s="179">
        <v>2.9</v>
      </c>
      <c r="G145" s="179"/>
      <c r="H145" s="47" t="s">
        <v>62</v>
      </c>
      <c r="I145" s="47"/>
      <c r="J145" s="274">
        <f t="shared" si="10"/>
        <v>8.9609999999999985</v>
      </c>
      <c r="K145" s="274"/>
      <c r="L145" s="47"/>
      <c r="M145" s="47"/>
      <c r="N145" s="47"/>
      <c r="O145" s="31"/>
    </row>
    <row r="146" spans="2:15">
      <c r="B146" s="47"/>
      <c r="C146" s="179"/>
      <c r="D146" s="179" t="s">
        <v>367</v>
      </c>
      <c r="E146" s="179">
        <v>2.95</v>
      </c>
      <c r="F146" s="179">
        <v>2.9</v>
      </c>
      <c r="G146" s="179"/>
      <c r="H146" s="47" t="s">
        <v>62</v>
      </c>
      <c r="I146" s="47"/>
      <c r="J146" s="274">
        <f t="shared" si="10"/>
        <v>8.5549999999999997</v>
      </c>
      <c r="K146" s="274"/>
      <c r="L146" s="47"/>
      <c r="M146" s="47"/>
      <c r="N146" s="47"/>
      <c r="O146" s="31"/>
    </row>
    <row r="147" spans="2:15">
      <c r="B147" s="47"/>
      <c r="C147" s="179"/>
      <c r="D147" s="179"/>
      <c r="E147" s="179"/>
      <c r="F147" s="179"/>
      <c r="G147" s="179"/>
      <c r="H147" s="47"/>
      <c r="I147" s="47"/>
      <c r="J147" s="275">
        <f>SUM(J143:J146)</f>
        <v>33.262999999999998</v>
      </c>
      <c r="K147" s="276">
        <v>37.31</v>
      </c>
      <c r="L147" s="47">
        <v>3200</v>
      </c>
      <c r="M147" s="47">
        <f>N147*L147</f>
        <v>90475.359999999986</v>
      </c>
      <c r="N147" s="47">
        <f>J147*85%</f>
        <v>28.273549999999997</v>
      </c>
      <c r="O147" s="55" t="s">
        <v>597</v>
      </c>
    </row>
    <row r="148" spans="2:15" ht="145.5" customHeight="1">
      <c r="B148" s="47">
        <v>8</v>
      </c>
      <c r="C148" s="179" t="s">
        <v>598</v>
      </c>
      <c r="D148" s="179" t="s">
        <v>599</v>
      </c>
      <c r="E148" s="179"/>
      <c r="F148" s="179"/>
      <c r="G148" s="179"/>
      <c r="H148" s="47" t="s">
        <v>74</v>
      </c>
      <c r="I148" s="47"/>
      <c r="J148" s="275">
        <v>8</v>
      </c>
      <c r="K148" s="276">
        <v>7</v>
      </c>
      <c r="L148" s="47">
        <v>27000</v>
      </c>
      <c r="M148" s="47">
        <f t="shared" si="1"/>
        <v>216000</v>
      </c>
      <c r="N148" s="47">
        <f>J148-K148</f>
        <v>1</v>
      </c>
      <c r="O148" s="31"/>
    </row>
    <row r="149" spans="2:15" ht="152.15" customHeight="1">
      <c r="B149" s="47">
        <v>9</v>
      </c>
      <c r="C149" s="179" t="s">
        <v>600</v>
      </c>
      <c r="D149" s="179" t="s">
        <v>601</v>
      </c>
      <c r="E149" s="179"/>
      <c r="F149" s="179"/>
      <c r="G149" s="179"/>
      <c r="H149" s="47" t="s">
        <v>74</v>
      </c>
      <c r="I149" s="47"/>
      <c r="J149" s="275">
        <v>4</v>
      </c>
      <c r="K149" s="283">
        <v>3</v>
      </c>
      <c r="L149" s="47">
        <v>1200</v>
      </c>
      <c r="M149" s="47">
        <f t="shared" si="1"/>
        <v>4800</v>
      </c>
      <c r="N149" s="47">
        <f t="shared" ref="N149:N151" si="11">J149-K149</f>
        <v>1</v>
      </c>
      <c r="O149" s="31"/>
    </row>
    <row r="150" spans="2:15">
      <c r="B150" s="272" t="s">
        <v>274</v>
      </c>
      <c r="C150" s="107" t="s">
        <v>19</v>
      </c>
      <c r="D150" s="107"/>
      <c r="E150" s="107"/>
      <c r="F150" s="107"/>
      <c r="G150" s="107"/>
      <c r="H150" s="47"/>
      <c r="I150" s="47"/>
      <c r="J150" s="47"/>
      <c r="K150" s="47"/>
      <c r="L150" s="47"/>
      <c r="M150" s="47"/>
      <c r="N150" s="47">
        <f t="shared" si="11"/>
        <v>0</v>
      </c>
      <c r="O150" s="31"/>
    </row>
    <row r="151" spans="2:15" ht="98.5" customHeight="1">
      <c r="B151" s="47">
        <v>4</v>
      </c>
      <c r="C151" s="179" t="s">
        <v>602</v>
      </c>
      <c r="D151" s="179" t="s">
        <v>603</v>
      </c>
      <c r="E151" s="179"/>
      <c r="F151" s="179"/>
      <c r="G151" s="179"/>
      <c r="H151" s="47" t="s">
        <v>62</v>
      </c>
      <c r="I151" s="47"/>
      <c r="J151" s="275">
        <v>312</v>
      </c>
      <c r="K151" s="283">
        <v>409.16</v>
      </c>
      <c r="L151" s="47">
        <v>1350</v>
      </c>
      <c r="M151" s="47">
        <f t="shared" si="1"/>
        <v>421200</v>
      </c>
      <c r="N151" s="47">
        <f t="shared" si="11"/>
        <v>-97.160000000000025</v>
      </c>
      <c r="O151" s="31"/>
    </row>
    <row r="152" spans="2:15" ht="100" customHeight="1">
      <c r="B152" s="47" t="s">
        <v>12</v>
      </c>
      <c r="C152" s="179" t="s">
        <v>315</v>
      </c>
      <c r="D152" s="179" t="s">
        <v>604</v>
      </c>
      <c r="E152" s="179"/>
      <c r="F152" s="179"/>
      <c r="G152" s="179"/>
      <c r="H152" s="47" t="s">
        <v>74</v>
      </c>
      <c r="I152" s="47"/>
      <c r="J152" s="275">
        <v>13</v>
      </c>
      <c r="K152" s="283">
        <v>13</v>
      </c>
      <c r="L152" s="47">
        <v>12500</v>
      </c>
      <c r="M152" s="47">
        <f t="shared" si="1"/>
        <v>162500</v>
      </c>
      <c r="N152" s="47"/>
      <c r="O152" s="31"/>
    </row>
    <row r="153" spans="2:15" ht="95.15" customHeight="1">
      <c r="B153" s="47" t="s">
        <v>14</v>
      </c>
      <c r="C153" s="179" t="s">
        <v>318</v>
      </c>
      <c r="D153" s="179" t="s">
        <v>604</v>
      </c>
      <c r="E153" s="179"/>
      <c r="F153" s="179"/>
      <c r="G153" s="179"/>
      <c r="H153" s="47" t="s">
        <v>74</v>
      </c>
      <c r="I153" s="47"/>
      <c r="J153" s="275">
        <v>23</v>
      </c>
      <c r="K153" s="283">
        <v>23</v>
      </c>
      <c r="L153" s="47">
        <v>22500</v>
      </c>
      <c r="M153" s="47">
        <f t="shared" si="1"/>
        <v>517500</v>
      </c>
      <c r="N153" s="47"/>
      <c r="O153" s="31"/>
    </row>
    <row r="154" spans="2:15">
      <c r="B154" s="272" t="s">
        <v>101</v>
      </c>
      <c r="C154" s="107" t="s">
        <v>11</v>
      </c>
      <c r="D154" s="107"/>
      <c r="E154" s="107"/>
      <c r="F154" s="107"/>
      <c r="G154" s="107"/>
      <c r="H154" s="47"/>
      <c r="I154" s="47"/>
      <c r="J154" s="47"/>
      <c r="K154" s="47"/>
      <c r="L154" s="47"/>
      <c r="M154" s="47"/>
      <c r="N154" s="47"/>
      <c r="O154" s="31"/>
    </row>
    <row r="155" spans="2:15" ht="152.5" customHeight="1">
      <c r="B155" s="47">
        <v>7</v>
      </c>
      <c r="C155" s="179" t="s">
        <v>605</v>
      </c>
      <c r="D155" s="179"/>
      <c r="E155" s="179"/>
      <c r="F155" s="179"/>
      <c r="G155" s="179"/>
      <c r="H155" s="47"/>
      <c r="I155" s="47"/>
      <c r="J155" s="47"/>
      <c r="K155" s="47"/>
      <c r="L155" s="47"/>
      <c r="M155" s="47"/>
      <c r="N155" s="47"/>
      <c r="O155" s="31"/>
    </row>
    <row r="156" spans="2:15">
      <c r="B156" s="47" t="s">
        <v>6</v>
      </c>
      <c r="C156" s="31" t="s">
        <v>606</v>
      </c>
      <c r="D156" s="31"/>
      <c r="E156" s="31"/>
      <c r="F156" s="31"/>
      <c r="G156" s="31"/>
      <c r="H156" s="47"/>
      <c r="I156" s="47"/>
      <c r="J156" s="47"/>
      <c r="K156" s="47"/>
      <c r="L156" s="47"/>
      <c r="M156" s="47"/>
      <c r="N156" s="47"/>
      <c r="O156" s="31"/>
    </row>
    <row r="157" spans="2:15">
      <c r="B157" s="47"/>
      <c r="C157" s="31"/>
      <c r="D157" s="31" t="s">
        <v>607</v>
      </c>
      <c r="E157" s="31">
        <v>5.9189999999999996</v>
      </c>
      <c r="F157" s="31">
        <v>0.25</v>
      </c>
      <c r="G157" s="31"/>
      <c r="H157" s="47" t="s">
        <v>62</v>
      </c>
      <c r="I157" s="47"/>
      <c r="J157" s="47">
        <f>E157*F157</f>
        <v>1.4797499999999999</v>
      </c>
      <c r="K157" s="47"/>
      <c r="L157" s="47"/>
      <c r="M157" s="47"/>
      <c r="N157" s="47"/>
      <c r="O157" s="31"/>
    </row>
    <row r="158" spans="2:15">
      <c r="B158" s="47"/>
      <c r="C158" s="31"/>
      <c r="D158" s="31" t="s">
        <v>608</v>
      </c>
      <c r="E158" s="31">
        <v>3.46</v>
      </c>
      <c r="F158" s="31">
        <v>0.25</v>
      </c>
      <c r="G158" s="31"/>
      <c r="H158" s="47" t="s">
        <v>62</v>
      </c>
      <c r="I158" s="47"/>
      <c r="J158" s="47">
        <f t="shared" ref="J158:J163" si="12">E158*F158</f>
        <v>0.86499999999999999</v>
      </c>
      <c r="K158" s="47"/>
      <c r="L158" s="47"/>
      <c r="M158" s="47"/>
      <c r="N158" s="47"/>
      <c r="O158" s="31"/>
    </row>
    <row r="159" spans="2:15">
      <c r="B159" s="47"/>
      <c r="C159" s="31"/>
      <c r="D159" s="31" t="s">
        <v>609</v>
      </c>
      <c r="E159" s="31">
        <v>2.0499999999999998</v>
      </c>
      <c r="F159" s="31">
        <v>0.25</v>
      </c>
      <c r="G159" s="31"/>
      <c r="H159" s="47" t="s">
        <v>62</v>
      </c>
      <c r="I159" s="47"/>
      <c r="J159" s="47">
        <f t="shared" si="12"/>
        <v>0.51249999999999996</v>
      </c>
      <c r="K159" s="47"/>
      <c r="L159" s="47"/>
      <c r="M159" s="47"/>
      <c r="N159" s="47"/>
      <c r="O159" s="31"/>
    </row>
    <row r="160" spans="2:15">
      <c r="B160" s="47"/>
      <c r="C160" s="31"/>
      <c r="D160" s="31"/>
      <c r="E160" s="31">
        <v>1.5</v>
      </c>
      <c r="F160" s="31">
        <v>1.1000000000000001</v>
      </c>
      <c r="G160" s="31"/>
      <c r="H160" s="47" t="s">
        <v>62</v>
      </c>
      <c r="I160" s="47"/>
      <c r="J160" s="47">
        <f t="shared" si="12"/>
        <v>1.6500000000000001</v>
      </c>
      <c r="K160" s="47"/>
      <c r="L160" s="47"/>
      <c r="M160" s="47"/>
      <c r="N160" s="47"/>
      <c r="O160" s="31"/>
    </row>
    <row r="161" spans="2:15">
      <c r="B161" s="47"/>
      <c r="C161" s="31"/>
      <c r="D161" s="31" t="s">
        <v>610</v>
      </c>
      <c r="E161" s="31">
        <v>3.512</v>
      </c>
      <c r="F161" s="31">
        <v>0.1</v>
      </c>
      <c r="G161" s="31"/>
      <c r="H161" s="47" t="s">
        <v>62</v>
      </c>
      <c r="I161" s="47"/>
      <c r="J161" s="47">
        <f t="shared" si="12"/>
        <v>0.35120000000000001</v>
      </c>
      <c r="K161" s="47"/>
      <c r="L161" s="47"/>
      <c r="M161" s="47"/>
      <c r="N161" s="47"/>
      <c r="O161" s="31"/>
    </row>
    <row r="162" spans="2:15">
      <c r="B162" s="47"/>
      <c r="C162" s="31"/>
      <c r="D162" s="31" t="s">
        <v>611</v>
      </c>
      <c r="E162" s="31">
        <v>2.4</v>
      </c>
      <c r="F162" s="31">
        <v>0.25</v>
      </c>
      <c r="G162" s="31"/>
      <c r="H162" s="47" t="s">
        <v>62</v>
      </c>
      <c r="I162" s="47"/>
      <c r="J162" s="47">
        <f t="shared" si="12"/>
        <v>0.6</v>
      </c>
      <c r="K162" s="47"/>
      <c r="L162" s="47"/>
      <c r="M162" s="47"/>
      <c r="N162" s="47"/>
      <c r="O162" s="31"/>
    </row>
    <row r="163" spans="2:15">
      <c r="B163" s="47"/>
      <c r="C163" s="31"/>
      <c r="D163" s="31" t="s">
        <v>612</v>
      </c>
      <c r="E163" s="31">
        <v>1.75</v>
      </c>
      <c r="F163" s="31">
        <v>0.2</v>
      </c>
      <c r="G163" s="31"/>
      <c r="H163" s="47" t="s">
        <v>62</v>
      </c>
      <c r="I163" s="47"/>
      <c r="J163" s="47">
        <f t="shared" si="12"/>
        <v>0.35000000000000003</v>
      </c>
      <c r="K163" s="47"/>
      <c r="L163" s="47"/>
      <c r="M163" s="47"/>
      <c r="N163" s="47"/>
      <c r="O163" s="31"/>
    </row>
    <row r="164" spans="2:15">
      <c r="B164" s="47"/>
      <c r="C164" s="31"/>
      <c r="D164" s="31"/>
      <c r="E164" s="31"/>
      <c r="F164" s="31"/>
      <c r="G164" s="31"/>
      <c r="H164" s="47"/>
      <c r="I164" s="47"/>
      <c r="J164" s="275">
        <v>0</v>
      </c>
      <c r="K164" s="276">
        <v>11.86</v>
      </c>
      <c r="L164" s="47">
        <v>9300</v>
      </c>
      <c r="M164" s="47">
        <f>J164*L164</f>
        <v>0</v>
      </c>
      <c r="N164" s="47"/>
      <c r="O164" s="278" t="s">
        <v>520</v>
      </c>
    </row>
    <row r="165" spans="2:15">
      <c r="B165" s="47"/>
      <c r="C165" s="31"/>
      <c r="D165" s="31"/>
      <c r="E165" s="31"/>
      <c r="F165" s="31"/>
      <c r="G165" s="31"/>
      <c r="H165" s="47"/>
      <c r="I165" s="47"/>
      <c r="J165" s="47"/>
      <c r="K165" s="47"/>
      <c r="L165" s="47"/>
      <c r="M165" s="47"/>
      <c r="N165" s="47"/>
      <c r="O165" s="31"/>
    </row>
    <row r="166" spans="2:15">
      <c r="B166" s="47"/>
      <c r="C166" s="31"/>
      <c r="D166" s="31"/>
      <c r="E166" s="31"/>
      <c r="F166" s="31"/>
      <c r="G166" s="31"/>
      <c r="H166" s="47"/>
      <c r="I166" s="47"/>
      <c r="J166" s="47"/>
      <c r="K166" s="47"/>
      <c r="L166" s="47"/>
      <c r="M166" s="47"/>
      <c r="N166" s="47"/>
      <c r="O166" s="31"/>
    </row>
    <row r="167" spans="2:15">
      <c r="B167" s="47"/>
      <c r="C167" s="31"/>
      <c r="D167" s="31"/>
      <c r="E167" s="31"/>
      <c r="F167" s="31"/>
      <c r="G167" s="31"/>
      <c r="H167" s="47"/>
      <c r="I167" s="47"/>
      <c r="J167" s="47"/>
      <c r="K167" s="47"/>
      <c r="L167" s="47"/>
      <c r="M167" s="47"/>
      <c r="N167" s="47"/>
      <c r="O167" s="31"/>
    </row>
    <row r="168" spans="2:15">
      <c r="B168" s="47"/>
      <c r="C168" s="31"/>
      <c r="D168" s="31"/>
      <c r="E168" s="31"/>
      <c r="F168" s="31"/>
      <c r="G168" s="31"/>
      <c r="H168" s="47"/>
      <c r="I168" s="47"/>
      <c r="J168" s="47"/>
      <c r="K168" s="47"/>
      <c r="L168" s="47"/>
      <c r="M168" s="47"/>
      <c r="N168" s="47"/>
      <c r="O168" s="31"/>
    </row>
    <row r="169" spans="2:15">
      <c r="B169" s="47"/>
      <c r="C169" s="31"/>
      <c r="D169" s="31"/>
      <c r="E169" s="31"/>
      <c r="F169" s="31"/>
      <c r="G169" s="31"/>
      <c r="H169" s="47"/>
      <c r="I169" s="47"/>
      <c r="J169" s="47"/>
      <c r="K169" s="47"/>
      <c r="L169" s="47"/>
      <c r="M169" s="47"/>
      <c r="N169" s="47"/>
      <c r="O169" s="31"/>
    </row>
    <row r="170" spans="2:15" ht="207" customHeight="1">
      <c r="B170" s="47">
        <v>8</v>
      </c>
      <c r="C170" s="179" t="s">
        <v>613</v>
      </c>
      <c r="D170" s="179"/>
      <c r="E170" s="179"/>
      <c r="F170" s="179"/>
      <c r="G170" s="179"/>
      <c r="H170" s="47"/>
      <c r="I170" s="47"/>
      <c r="J170" s="47"/>
      <c r="K170" s="47"/>
      <c r="L170" s="47"/>
      <c r="M170" s="47"/>
      <c r="N170" s="47"/>
      <c r="O170" s="31"/>
    </row>
    <row r="171" spans="2:15" ht="43.5">
      <c r="B171" s="47" t="s">
        <v>6</v>
      </c>
      <c r="C171" s="179" t="s">
        <v>614</v>
      </c>
      <c r="D171" s="31"/>
      <c r="E171" s="31"/>
      <c r="F171" s="31"/>
      <c r="G171" s="31"/>
      <c r="H171" s="47"/>
      <c r="I171" s="47"/>
      <c r="J171" s="47"/>
      <c r="K171" s="47"/>
      <c r="L171" s="47"/>
      <c r="M171" s="47"/>
      <c r="N171" s="47"/>
      <c r="O171" s="31"/>
    </row>
    <row r="172" spans="2:15">
      <c r="B172" s="47"/>
      <c r="C172" s="31"/>
      <c r="D172" s="284" t="s">
        <v>615</v>
      </c>
      <c r="E172" s="31"/>
      <c r="F172" s="31"/>
      <c r="G172" s="31"/>
      <c r="H172" s="47"/>
      <c r="I172" s="47"/>
      <c r="J172" s="47"/>
      <c r="K172" s="47"/>
      <c r="L172" s="47"/>
      <c r="M172" s="47"/>
      <c r="N172" s="47"/>
      <c r="O172" s="31"/>
    </row>
    <row r="173" spans="2:15">
      <c r="B173" s="47"/>
      <c r="C173" s="31"/>
      <c r="D173" s="31" t="s">
        <v>616</v>
      </c>
      <c r="E173" s="31">
        <v>3.78</v>
      </c>
      <c r="F173" s="31"/>
      <c r="G173" s="31">
        <v>2.7</v>
      </c>
      <c r="H173" s="47" t="s">
        <v>62</v>
      </c>
      <c r="I173" s="47"/>
      <c r="J173" s="47">
        <f>E173*G173</f>
        <v>10.206</v>
      </c>
      <c r="K173" s="47"/>
      <c r="L173" s="47"/>
      <c r="M173" s="47"/>
      <c r="N173" s="47"/>
      <c r="O173" s="31"/>
    </row>
    <row r="174" spans="2:15">
      <c r="B174" s="47"/>
      <c r="C174" s="31"/>
      <c r="D174" s="31" t="s">
        <v>617</v>
      </c>
      <c r="E174" s="31">
        <v>3.78</v>
      </c>
      <c r="F174" s="31"/>
      <c r="G174" s="31">
        <v>2.7</v>
      </c>
      <c r="H174" s="47" t="s">
        <v>62</v>
      </c>
      <c r="I174" s="47"/>
      <c r="J174" s="47">
        <f>E174*G174</f>
        <v>10.206</v>
      </c>
      <c r="K174" s="47"/>
      <c r="L174" s="47"/>
      <c r="M174" s="47"/>
      <c r="N174" s="47"/>
      <c r="O174" s="31"/>
    </row>
    <row r="175" spans="2:15">
      <c r="B175" s="47"/>
      <c r="C175" s="31"/>
      <c r="D175" s="31" t="s">
        <v>360</v>
      </c>
      <c r="E175" s="31">
        <v>2.4</v>
      </c>
      <c r="F175" s="31"/>
      <c r="G175" s="31">
        <v>0.9</v>
      </c>
      <c r="H175" s="47" t="s">
        <v>62</v>
      </c>
      <c r="I175" s="47"/>
      <c r="J175" s="47">
        <f>-E175*G175</f>
        <v>-2.16</v>
      </c>
      <c r="K175" s="47"/>
      <c r="L175" s="47"/>
      <c r="M175" s="47"/>
      <c r="N175" s="47"/>
      <c r="O175" s="31"/>
    </row>
    <row r="176" spans="2:15">
      <c r="B176" s="47"/>
      <c r="C176" s="31"/>
      <c r="D176" s="284" t="s">
        <v>451</v>
      </c>
      <c r="E176" s="31"/>
      <c r="F176" s="31"/>
      <c r="G176" s="31"/>
      <c r="H176" s="47"/>
      <c r="I176" s="47"/>
      <c r="J176" s="47"/>
      <c r="K176" s="47"/>
      <c r="L176" s="47"/>
      <c r="M176" s="47"/>
      <c r="N176" s="47"/>
      <c r="O176" s="31"/>
    </row>
    <row r="177" spans="2:15">
      <c r="B177" s="47"/>
      <c r="C177" s="31"/>
      <c r="D177" s="31" t="s">
        <v>616</v>
      </c>
      <c r="E177" s="31">
        <v>5.42</v>
      </c>
      <c r="F177" s="31"/>
      <c r="G177" s="31">
        <v>2.7</v>
      </c>
      <c r="H177" s="47" t="s">
        <v>62</v>
      </c>
      <c r="I177" s="47"/>
      <c r="J177" s="47">
        <f>E177*G177</f>
        <v>14.634</v>
      </c>
      <c r="K177" s="47"/>
      <c r="L177" s="47"/>
      <c r="M177" s="47"/>
      <c r="N177" s="47"/>
      <c r="O177" s="31"/>
    </row>
    <row r="178" spans="2:15">
      <c r="B178" s="47"/>
      <c r="C178" s="31"/>
      <c r="D178" s="31" t="s">
        <v>617</v>
      </c>
      <c r="E178" s="31">
        <v>5.42</v>
      </c>
      <c r="F178" s="31"/>
      <c r="G178" s="31">
        <v>2.7</v>
      </c>
      <c r="H178" s="47" t="s">
        <v>62</v>
      </c>
      <c r="I178" s="47"/>
      <c r="J178" s="47">
        <f t="shared" ref="J178:J179" si="13">E178*G178</f>
        <v>14.634</v>
      </c>
      <c r="K178" s="47"/>
      <c r="L178" s="47"/>
      <c r="M178" s="47"/>
      <c r="N178" s="47"/>
      <c r="O178" s="31"/>
    </row>
    <row r="179" spans="2:15">
      <c r="B179" s="47"/>
      <c r="C179" s="31"/>
      <c r="D179" s="31" t="s">
        <v>483</v>
      </c>
      <c r="E179" s="31">
        <v>2.14</v>
      </c>
      <c r="F179" s="31"/>
      <c r="G179" s="31">
        <v>2.7</v>
      </c>
      <c r="H179" s="47" t="s">
        <v>62</v>
      </c>
      <c r="I179" s="47"/>
      <c r="J179" s="47">
        <f t="shared" si="13"/>
        <v>5.7780000000000005</v>
      </c>
      <c r="K179" s="47"/>
      <c r="L179" s="47"/>
      <c r="M179" s="47"/>
      <c r="N179" s="47"/>
      <c r="O179" s="31"/>
    </row>
    <row r="180" spans="2:15">
      <c r="B180" s="47"/>
      <c r="C180" s="31"/>
      <c r="D180" s="31" t="s">
        <v>360</v>
      </c>
      <c r="E180" s="31">
        <v>2.4</v>
      </c>
      <c r="F180" s="31"/>
      <c r="G180" s="31">
        <v>0.9</v>
      </c>
      <c r="H180" s="47" t="s">
        <v>62</v>
      </c>
      <c r="I180" s="47"/>
      <c r="J180" s="47">
        <f>-E180*G180</f>
        <v>-2.16</v>
      </c>
      <c r="K180" s="47"/>
      <c r="L180" s="47"/>
      <c r="M180" s="47"/>
      <c r="N180" s="47"/>
      <c r="O180" s="31"/>
    </row>
    <row r="181" spans="2:15">
      <c r="B181" s="47"/>
      <c r="C181" s="31"/>
      <c r="D181" s="31" t="s">
        <v>618</v>
      </c>
      <c r="E181" s="31">
        <v>1.75</v>
      </c>
      <c r="F181" s="31"/>
      <c r="G181" s="31">
        <v>1.1499999999999999</v>
      </c>
      <c r="H181" s="47" t="s">
        <v>62</v>
      </c>
      <c r="I181" s="47"/>
      <c r="J181" s="47">
        <f>-E181*G181</f>
        <v>-2.0124999999999997</v>
      </c>
      <c r="K181" s="47"/>
      <c r="L181" s="47"/>
      <c r="M181" s="47"/>
      <c r="N181" s="47"/>
      <c r="O181" s="31"/>
    </row>
    <row r="182" spans="2:15">
      <c r="B182" s="47"/>
      <c r="C182" s="31"/>
      <c r="D182" s="284" t="s">
        <v>619</v>
      </c>
      <c r="E182" s="31"/>
      <c r="F182" s="31"/>
      <c r="G182" s="31"/>
      <c r="H182" s="47"/>
      <c r="I182" s="47"/>
      <c r="J182" s="47"/>
      <c r="K182" s="47"/>
      <c r="L182" s="47"/>
      <c r="M182" s="47"/>
      <c r="N182" s="47"/>
      <c r="O182" s="31"/>
    </row>
    <row r="183" spans="2:15">
      <c r="B183" s="47"/>
      <c r="C183" s="31"/>
      <c r="D183" s="31" t="s">
        <v>616</v>
      </c>
      <c r="E183" s="31">
        <v>3.55</v>
      </c>
      <c r="F183" s="31"/>
      <c r="G183" s="31">
        <v>2.7</v>
      </c>
      <c r="H183" s="47" t="s">
        <v>62</v>
      </c>
      <c r="I183" s="47"/>
      <c r="J183" s="47">
        <f>E183*G183</f>
        <v>9.5850000000000009</v>
      </c>
      <c r="K183" s="47"/>
      <c r="L183" s="47"/>
      <c r="M183" s="47"/>
      <c r="N183" s="47"/>
      <c r="O183" s="31"/>
    </row>
    <row r="184" spans="2:15">
      <c r="B184" s="47"/>
      <c r="C184" s="31"/>
      <c r="D184" s="31" t="s">
        <v>617</v>
      </c>
      <c r="E184" s="31">
        <v>3.55</v>
      </c>
      <c r="F184" s="31"/>
      <c r="G184" s="31">
        <v>2.7</v>
      </c>
      <c r="H184" s="47" t="s">
        <v>62</v>
      </c>
      <c r="I184" s="47"/>
      <c r="J184" s="47">
        <f t="shared" ref="J184:J186" si="14">E184*G184</f>
        <v>9.5850000000000009</v>
      </c>
      <c r="K184" s="47"/>
      <c r="L184" s="47"/>
      <c r="M184" s="47"/>
      <c r="N184" s="47"/>
      <c r="O184" s="31"/>
    </row>
    <row r="185" spans="2:15">
      <c r="B185" s="47"/>
      <c r="C185" s="31"/>
      <c r="D185" s="31" t="s">
        <v>525</v>
      </c>
      <c r="E185" s="31">
        <v>1.52</v>
      </c>
      <c r="F185" s="31"/>
      <c r="G185" s="31">
        <v>2.7</v>
      </c>
      <c r="H185" s="47" t="s">
        <v>62</v>
      </c>
      <c r="I185" s="47"/>
      <c r="J185" s="47">
        <f t="shared" si="14"/>
        <v>4.1040000000000001</v>
      </c>
      <c r="K185" s="47"/>
      <c r="L185" s="47"/>
      <c r="M185" s="47"/>
      <c r="N185" s="47"/>
      <c r="O185" s="31"/>
    </row>
    <row r="186" spans="2:15">
      <c r="B186" s="47"/>
      <c r="C186" s="31"/>
      <c r="D186" s="31" t="s">
        <v>524</v>
      </c>
      <c r="E186" s="31">
        <v>1.52</v>
      </c>
      <c r="F186" s="31"/>
      <c r="G186" s="31">
        <v>2.7</v>
      </c>
      <c r="H186" s="47" t="s">
        <v>62</v>
      </c>
      <c r="I186" s="47"/>
      <c r="J186" s="47">
        <f t="shared" si="14"/>
        <v>4.1040000000000001</v>
      </c>
      <c r="K186" s="47"/>
      <c r="L186" s="47"/>
      <c r="M186" s="47"/>
      <c r="N186" s="47"/>
      <c r="O186" s="31"/>
    </row>
    <row r="187" spans="2:15">
      <c r="B187" s="47"/>
      <c r="C187" s="31"/>
      <c r="D187" s="31" t="s">
        <v>360</v>
      </c>
      <c r="E187" s="31">
        <v>2.4</v>
      </c>
      <c r="F187" s="31"/>
      <c r="G187" s="31">
        <v>1</v>
      </c>
      <c r="H187" s="47" t="s">
        <v>62</v>
      </c>
      <c r="I187" s="47"/>
      <c r="J187" s="47">
        <f>-E187*G187</f>
        <v>-2.4</v>
      </c>
      <c r="K187" s="47"/>
      <c r="L187" s="47"/>
      <c r="M187" s="47"/>
      <c r="N187" s="47"/>
      <c r="O187" s="31"/>
    </row>
    <row r="188" spans="2:15">
      <c r="B188" s="47"/>
      <c r="C188" s="31"/>
      <c r="D188" s="31"/>
      <c r="E188" s="31"/>
      <c r="F188" s="599"/>
      <c r="G188" s="599"/>
      <c r="H188" s="274"/>
      <c r="I188" s="274"/>
      <c r="J188" s="275">
        <v>0</v>
      </c>
      <c r="K188" s="276">
        <v>67.14</v>
      </c>
      <c r="L188" s="274">
        <v>8500</v>
      </c>
      <c r="M188" s="274">
        <f>J188*K188</f>
        <v>0</v>
      </c>
      <c r="N188" s="47"/>
      <c r="O188" s="278" t="s">
        <v>520</v>
      </c>
    </row>
    <row r="189" spans="2:15" ht="15.5">
      <c r="B189" s="47"/>
      <c r="C189" s="31"/>
      <c r="D189" s="31"/>
      <c r="E189" s="31"/>
      <c r="F189" s="31"/>
      <c r="G189" s="31"/>
      <c r="H189" s="47"/>
      <c r="I189" s="47"/>
      <c r="J189" s="47"/>
      <c r="K189" s="591" t="s">
        <v>620</v>
      </c>
      <c r="L189" s="593"/>
      <c r="M189" s="225">
        <f>SUM(M10:M188)</f>
        <v>3831436.105</v>
      </c>
      <c r="N189" s="47"/>
      <c r="O189" s="31"/>
    </row>
    <row r="190" spans="2:15" ht="15.5">
      <c r="B190" s="47"/>
      <c r="C190" s="31"/>
      <c r="D190" s="31"/>
      <c r="E190" s="31"/>
      <c r="F190" s="31"/>
      <c r="G190" s="31"/>
      <c r="H190" s="47"/>
      <c r="I190" s="47"/>
      <c r="J190" s="47"/>
      <c r="K190" s="47"/>
      <c r="L190" s="285"/>
      <c r="M190" s="285"/>
      <c r="N190" s="47"/>
      <c r="O190" s="31"/>
    </row>
    <row r="191" spans="2:15">
      <c r="B191" s="47"/>
      <c r="C191" s="31"/>
      <c r="D191" s="31"/>
      <c r="E191" s="31"/>
      <c r="F191" s="31"/>
      <c r="G191" s="31"/>
      <c r="H191" s="47"/>
      <c r="I191" s="47"/>
      <c r="J191" s="47"/>
      <c r="K191" s="47"/>
      <c r="L191" s="47"/>
      <c r="M191" s="47"/>
      <c r="N191" s="47"/>
      <c r="O191" s="31"/>
    </row>
  </sheetData>
  <mergeCells count="9">
    <mergeCell ref="F44:G44"/>
    <mergeCell ref="F188:G188"/>
    <mergeCell ref="K189:L189"/>
    <mergeCell ref="A2:J2"/>
    <mergeCell ref="A3:J3"/>
    <mergeCell ref="A7:J7"/>
    <mergeCell ref="F15:G15"/>
    <mergeCell ref="F20:G20"/>
    <mergeCell ref="F27:G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7"/>
  <sheetViews>
    <sheetView zoomScale="90" zoomScaleNormal="90" workbookViewId="0">
      <selection sqref="A1:M6"/>
    </sheetView>
  </sheetViews>
  <sheetFormatPr defaultRowHeight="14.5"/>
  <cols>
    <col min="1" max="1" width="13" customWidth="1"/>
    <col min="2" max="2" width="52" customWidth="1"/>
    <col min="6" max="6" width="10.1796875" bestFit="1" customWidth="1"/>
    <col min="7" max="7" width="11.26953125" customWidth="1"/>
    <col min="8" max="8" width="9.81640625" customWidth="1"/>
    <col min="9" max="9" width="13.54296875" customWidth="1"/>
  </cols>
  <sheetData>
    <row r="1" spans="1:13">
      <c r="A1" s="31"/>
      <c r="B1" s="31"/>
      <c r="C1" s="31"/>
      <c r="D1" s="31"/>
      <c r="E1" s="31"/>
      <c r="F1" s="31"/>
      <c r="G1" s="31"/>
      <c r="H1" s="31"/>
      <c r="I1" s="31"/>
      <c r="J1" s="31"/>
      <c r="K1" s="31"/>
      <c r="L1" s="31"/>
      <c r="M1" s="31"/>
    </row>
    <row r="2" spans="1:13" ht="36.65" customHeight="1">
      <c r="A2" s="114" t="s">
        <v>42</v>
      </c>
      <c r="B2" s="115" t="s">
        <v>43</v>
      </c>
      <c r="C2" s="115"/>
      <c r="D2" s="114"/>
      <c r="E2" s="114"/>
      <c r="F2" s="114"/>
      <c r="G2" s="167"/>
      <c r="H2" s="287"/>
      <c r="I2" s="287"/>
      <c r="J2" s="288"/>
      <c r="K2" s="288"/>
      <c r="L2" s="288"/>
      <c r="M2" s="288"/>
    </row>
    <row r="3" spans="1:13" ht="37.5" customHeight="1">
      <c r="A3" s="114" t="s">
        <v>44</v>
      </c>
      <c r="B3" s="115" t="s">
        <v>45</v>
      </c>
      <c r="C3" s="572"/>
      <c r="D3" s="572"/>
      <c r="E3" s="572"/>
      <c r="F3" s="572"/>
      <c r="G3" s="572"/>
      <c r="H3" s="572"/>
      <c r="I3" s="572"/>
      <c r="J3" s="572"/>
      <c r="K3" s="572"/>
      <c r="L3" s="168"/>
      <c r="M3" s="168"/>
    </row>
    <row r="4" spans="1:13">
      <c r="A4" s="573" t="s">
        <v>46</v>
      </c>
      <c r="B4" s="573" t="s">
        <v>47</v>
      </c>
      <c r="C4" s="573" t="s">
        <v>48</v>
      </c>
      <c r="D4" s="573" t="s">
        <v>49</v>
      </c>
      <c r="E4" s="573" t="s">
        <v>50</v>
      </c>
      <c r="F4" s="572" t="s">
        <v>51</v>
      </c>
      <c r="G4" s="572"/>
      <c r="H4" s="568" t="s">
        <v>504</v>
      </c>
      <c r="I4" s="568"/>
      <c r="J4" s="568" t="s">
        <v>429</v>
      </c>
      <c r="K4" s="568"/>
      <c r="L4" s="568" t="s">
        <v>430</v>
      </c>
      <c r="M4" s="568"/>
    </row>
    <row r="5" spans="1:13" ht="26">
      <c r="A5" s="573"/>
      <c r="B5" s="573"/>
      <c r="C5" s="573"/>
      <c r="D5" s="573"/>
      <c r="E5" s="573"/>
      <c r="F5" s="169" t="s">
        <v>52</v>
      </c>
      <c r="G5" s="169" t="s">
        <v>53</v>
      </c>
      <c r="H5" s="569" t="s">
        <v>425</v>
      </c>
      <c r="I5" s="569" t="s">
        <v>353</v>
      </c>
      <c r="J5" s="569" t="s">
        <v>425</v>
      </c>
      <c r="K5" s="569" t="s">
        <v>353</v>
      </c>
      <c r="L5" s="569" t="s">
        <v>425</v>
      </c>
      <c r="M5" s="569" t="s">
        <v>353</v>
      </c>
    </row>
    <row r="6" spans="1:13">
      <c r="A6" s="573"/>
      <c r="B6" s="573"/>
      <c r="C6" s="573"/>
      <c r="D6" s="573"/>
      <c r="E6" s="573"/>
      <c r="F6" s="169" t="s">
        <v>54</v>
      </c>
      <c r="G6" s="169" t="s">
        <v>54</v>
      </c>
      <c r="H6" s="569"/>
      <c r="I6" s="569"/>
      <c r="J6" s="569"/>
      <c r="K6" s="569"/>
      <c r="L6" s="569"/>
      <c r="M6" s="569"/>
    </row>
    <row r="7" spans="1:13">
      <c r="A7" s="117"/>
      <c r="B7" s="118"/>
      <c r="C7" s="118"/>
      <c r="D7" s="9"/>
      <c r="E7" s="168"/>
      <c r="F7" s="120"/>
      <c r="G7" s="205">
        <f t="shared" ref="G7:G9" si="0">(F7)*$D7</f>
        <v>0</v>
      </c>
      <c r="H7" s="203"/>
      <c r="I7" s="203"/>
      <c r="J7" s="110"/>
      <c r="K7" s="110"/>
      <c r="L7" s="110"/>
      <c r="M7" s="110"/>
    </row>
    <row r="8" spans="1:13">
      <c r="A8" s="117"/>
      <c r="B8" s="118" t="s">
        <v>622</v>
      </c>
      <c r="C8" s="122"/>
      <c r="D8" s="9"/>
      <c r="E8" s="168"/>
      <c r="F8" s="120"/>
      <c r="G8" s="205">
        <f t="shared" si="0"/>
        <v>0</v>
      </c>
      <c r="H8" s="203"/>
      <c r="I8" s="203"/>
      <c r="J8" s="110"/>
      <c r="K8" s="110"/>
      <c r="L8" s="110"/>
      <c r="M8" s="110"/>
    </row>
    <row r="9" spans="1:13" ht="44.15" customHeight="1">
      <c r="A9" s="295">
        <v>1</v>
      </c>
      <c r="B9" s="289" t="s">
        <v>623</v>
      </c>
      <c r="C9" s="289" t="s">
        <v>624</v>
      </c>
      <c r="D9" s="293">
        <v>13</v>
      </c>
      <c r="E9" s="290" t="s">
        <v>74</v>
      </c>
      <c r="F9" s="291">
        <v>18500</v>
      </c>
      <c r="G9" s="294">
        <f t="shared" si="0"/>
        <v>240500</v>
      </c>
      <c r="H9" s="316">
        <f>'JMR Sheet Furniture'!E8</f>
        <v>13</v>
      </c>
      <c r="I9" s="323">
        <f>F9*H9</f>
        <v>240500</v>
      </c>
      <c r="J9" s="292"/>
      <c r="K9" s="292"/>
      <c r="L9" s="292"/>
      <c r="M9" s="292"/>
    </row>
    <row r="10" spans="1:13" ht="23">
      <c r="A10" s="295">
        <v>2</v>
      </c>
      <c r="B10" s="289" t="s">
        <v>623</v>
      </c>
      <c r="C10" s="289" t="s">
        <v>625</v>
      </c>
      <c r="D10" s="293">
        <v>13</v>
      </c>
      <c r="E10" s="290" t="s">
        <v>74</v>
      </c>
      <c r="F10" s="291">
        <v>18500</v>
      </c>
      <c r="G10" s="294">
        <f t="shared" ref="G10" si="1">(F10)*$D10</f>
        <v>240500</v>
      </c>
      <c r="H10" s="316">
        <f>'JMR Sheet Furniture'!E9</f>
        <v>13</v>
      </c>
      <c r="I10" s="323">
        <f t="shared" ref="I10:I26" si="2">F10*H10</f>
        <v>240500</v>
      </c>
      <c r="J10" s="292"/>
      <c r="K10" s="292"/>
      <c r="L10" s="292"/>
      <c r="M10" s="292"/>
    </row>
    <row r="11" spans="1:13" ht="33.65" customHeight="1">
      <c r="A11" s="295">
        <v>3</v>
      </c>
      <c r="B11" s="296" t="s">
        <v>633</v>
      </c>
      <c r="C11" s="289" t="s">
        <v>626</v>
      </c>
      <c r="D11" s="293">
        <v>13</v>
      </c>
      <c r="E11" s="290" t="s">
        <v>74</v>
      </c>
      <c r="F11" s="291">
        <v>23000</v>
      </c>
      <c r="G11" s="294">
        <f t="shared" ref="G11" si="3">(F11)*$D11</f>
        <v>299000</v>
      </c>
      <c r="H11" s="316">
        <f>'JMR Sheet Furniture'!E10</f>
        <v>13</v>
      </c>
      <c r="I11" s="323">
        <f t="shared" si="2"/>
        <v>299000</v>
      </c>
      <c r="J11" s="292"/>
      <c r="K11" s="292"/>
      <c r="L11" s="292"/>
      <c r="M11" s="292"/>
    </row>
    <row r="12" spans="1:13" ht="30" customHeight="1">
      <c r="A12" s="295">
        <v>4</v>
      </c>
      <c r="B12" s="296" t="s">
        <v>634</v>
      </c>
      <c r="C12" s="289" t="s">
        <v>627</v>
      </c>
      <c r="D12" s="293">
        <v>2</v>
      </c>
      <c r="E12" s="290" t="s">
        <v>74</v>
      </c>
      <c r="F12" s="291">
        <v>10500</v>
      </c>
      <c r="G12" s="294">
        <f t="shared" ref="G12" si="4">(F12)*$D12</f>
        <v>21000</v>
      </c>
      <c r="H12" s="316">
        <f>'JMR Sheet Furniture'!E11</f>
        <v>2</v>
      </c>
      <c r="I12" s="323">
        <f t="shared" si="2"/>
        <v>21000</v>
      </c>
      <c r="J12" s="292"/>
      <c r="K12" s="292"/>
      <c r="L12" s="292"/>
      <c r="M12" s="292"/>
    </row>
    <row r="13" spans="1:13" ht="23">
      <c r="A13" s="295">
        <v>5</v>
      </c>
      <c r="B13" s="296" t="s">
        <v>635</v>
      </c>
      <c r="C13" s="289" t="s">
        <v>628</v>
      </c>
      <c r="D13" s="293">
        <v>4</v>
      </c>
      <c r="E13" s="290" t="s">
        <v>74</v>
      </c>
      <c r="F13" s="291">
        <v>27000</v>
      </c>
      <c r="G13" s="294">
        <f t="shared" ref="G13" si="5">(F13)*$D13</f>
        <v>108000</v>
      </c>
      <c r="H13" s="316">
        <f>'JMR Sheet Furniture'!E12</f>
        <v>4</v>
      </c>
      <c r="I13" s="323">
        <f t="shared" si="2"/>
        <v>108000</v>
      </c>
      <c r="J13" s="292"/>
      <c r="K13" s="292"/>
      <c r="L13" s="292"/>
      <c r="M13" s="292"/>
    </row>
    <row r="14" spans="1:13" ht="23">
      <c r="A14" s="295">
        <v>6</v>
      </c>
      <c r="B14" s="296" t="s">
        <v>636</v>
      </c>
      <c r="C14" s="289" t="s">
        <v>629</v>
      </c>
      <c r="D14" s="293">
        <v>6</v>
      </c>
      <c r="E14" s="290" t="s">
        <v>74</v>
      </c>
      <c r="F14" s="291">
        <v>21600</v>
      </c>
      <c r="G14" s="294">
        <f t="shared" ref="G14" si="6">(F14)*$D14</f>
        <v>129600</v>
      </c>
      <c r="H14" s="316">
        <f>'JMR Sheet Furniture'!E13</f>
        <v>6</v>
      </c>
      <c r="I14" s="323">
        <f t="shared" si="2"/>
        <v>129600</v>
      </c>
      <c r="J14" s="292"/>
      <c r="K14" s="292"/>
      <c r="L14" s="292"/>
      <c r="M14" s="292"/>
    </row>
    <row r="15" spans="1:13" ht="23">
      <c r="A15" s="295">
        <v>7</v>
      </c>
      <c r="B15" s="296" t="s">
        <v>636</v>
      </c>
      <c r="C15" s="289" t="s">
        <v>630</v>
      </c>
      <c r="D15" s="293">
        <v>6</v>
      </c>
      <c r="E15" s="290" t="s">
        <v>74</v>
      </c>
      <c r="F15" s="291">
        <v>32000</v>
      </c>
      <c r="G15" s="294">
        <f t="shared" ref="G15" si="7">(F15)*$D15</f>
        <v>192000</v>
      </c>
      <c r="H15" s="316">
        <f>'JMR Sheet Furniture'!E14</f>
        <v>6</v>
      </c>
      <c r="I15" s="323">
        <f t="shared" si="2"/>
        <v>192000</v>
      </c>
      <c r="J15" s="292"/>
      <c r="K15" s="292"/>
      <c r="L15" s="292"/>
      <c r="M15" s="292"/>
    </row>
    <row r="16" spans="1:13" ht="23">
      <c r="A16" s="295">
        <v>8</v>
      </c>
      <c r="B16" s="296" t="s">
        <v>637</v>
      </c>
      <c r="C16" s="289" t="s">
        <v>631</v>
      </c>
      <c r="D16" s="293">
        <v>10</v>
      </c>
      <c r="E16" s="290" t="s">
        <v>74</v>
      </c>
      <c r="F16" s="291">
        <v>35000</v>
      </c>
      <c r="G16" s="294">
        <f t="shared" ref="G16" si="8">(F16)*$D16</f>
        <v>350000</v>
      </c>
      <c r="H16" s="316">
        <f>'JMR Sheet Furniture'!E15</f>
        <v>10</v>
      </c>
      <c r="I16" s="323">
        <f t="shared" si="2"/>
        <v>350000</v>
      </c>
      <c r="J16" s="292"/>
      <c r="K16" s="292"/>
      <c r="L16" s="292"/>
      <c r="M16" s="292"/>
    </row>
    <row r="17" spans="1:13" ht="23">
      <c r="A17" s="295">
        <v>9</v>
      </c>
      <c r="B17" s="296" t="s">
        <v>637</v>
      </c>
      <c r="C17" s="289" t="s">
        <v>632</v>
      </c>
      <c r="D17" s="293">
        <v>10</v>
      </c>
      <c r="E17" s="290" t="s">
        <v>74</v>
      </c>
      <c r="F17" s="291">
        <v>35000</v>
      </c>
      <c r="G17" s="294">
        <f t="shared" ref="G17" si="9">(F17)*$D17</f>
        <v>350000</v>
      </c>
      <c r="H17" s="316">
        <f>'JMR Sheet Furniture'!E16</f>
        <v>10</v>
      </c>
      <c r="I17" s="323">
        <f t="shared" si="2"/>
        <v>350000</v>
      </c>
      <c r="J17" s="292"/>
      <c r="K17" s="292"/>
      <c r="L17" s="292"/>
      <c r="M17" s="292"/>
    </row>
    <row r="18" spans="1:13" ht="23">
      <c r="A18" s="295">
        <v>10</v>
      </c>
      <c r="B18" s="296" t="s">
        <v>638</v>
      </c>
      <c r="C18" s="289" t="s">
        <v>639</v>
      </c>
      <c r="D18" s="293">
        <v>9</v>
      </c>
      <c r="E18" s="290" t="s">
        <v>74</v>
      </c>
      <c r="F18" s="291">
        <v>25000</v>
      </c>
      <c r="G18" s="294">
        <f t="shared" ref="G18" si="10">(F18)*$D18</f>
        <v>225000</v>
      </c>
      <c r="H18" s="316">
        <f>'JMR Sheet Furniture'!E17</f>
        <v>9</v>
      </c>
      <c r="I18" s="323">
        <f t="shared" si="2"/>
        <v>225000</v>
      </c>
      <c r="J18" s="292"/>
      <c r="K18" s="292"/>
      <c r="L18" s="292"/>
      <c r="M18" s="292"/>
    </row>
    <row r="19" spans="1:13" ht="23">
      <c r="A19" s="295">
        <v>11</v>
      </c>
      <c r="B19" s="296" t="s">
        <v>641</v>
      </c>
      <c r="C19" s="289" t="s">
        <v>640</v>
      </c>
      <c r="D19" s="293">
        <v>2</v>
      </c>
      <c r="E19" s="290" t="s">
        <v>74</v>
      </c>
      <c r="F19" s="291">
        <v>27000</v>
      </c>
      <c r="G19" s="294">
        <f t="shared" ref="G19" si="11">(F19)*$D19</f>
        <v>54000</v>
      </c>
      <c r="H19" s="316">
        <f>'JMR Sheet Furniture'!E18</f>
        <v>2</v>
      </c>
      <c r="I19" s="323">
        <f t="shared" si="2"/>
        <v>54000</v>
      </c>
      <c r="J19" s="292"/>
      <c r="K19" s="292"/>
      <c r="L19" s="292"/>
      <c r="M19" s="292"/>
    </row>
    <row r="20" spans="1:13" ht="34.5">
      <c r="A20" s="295">
        <v>12</v>
      </c>
      <c r="B20" s="296" t="s">
        <v>642</v>
      </c>
      <c r="C20" s="289" t="s">
        <v>643</v>
      </c>
      <c r="D20" s="293">
        <v>5</v>
      </c>
      <c r="E20" s="290" t="s">
        <v>74</v>
      </c>
      <c r="F20" s="291">
        <v>9500</v>
      </c>
      <c r="G20" s="294">
        <f t="shared" ref="G20" si="12">(F20)*$D20</f>
        <v>47500</v>
      </c>
      <c r="H20" s="316">
        <f>'JMR Sheet Furniture'!E21</f>
        <v>5</v>
      </c>
      <c r="I20" s="323">
        <f t="shared" si="2"/>
        <v>47500</v>
      </c>
      <c r="J20" s="292"/>
      <c r="K20" s="292"/>
      <c r="L20" s="292"/>
      <c r="M20" s="292"/>
    </row>
    <row r="21" spans="1:13" ht="34.5">
      <c r="A21" s="295">
        <v>13</v>
      </c>
      <c r="B21" s="296" t="s">
        <v>644</v>
      </c>
      <c r="C21" s="289" t="s">
        <v>645</v>
      </c>
      <c r="D21" s="293">
        <v>12</v>
      </c>
      <c r="E21" s="290" t="s">
        <v>74</v>
      </c>
      <c r="F21" s="291">
        <v>15500</v>
      </c>
      <c r="G21" s="294">
        <f t="shared" ref="G21" si="13">(F21)*$D21</f>
        <v>186000</v>
      </c>
      <c r="H21" s="316">
        <f>'JMR Sheet Furniture'!E22</f>
        <v>12</v>
      </c>
      <c r="I21" s="323">
        <f t="shared" si="2"/>
        <v>186000</v>
      </c>
      <c r="J21" s="292"/>
      <c r="K21" s="292"/>
      <c r="L21" s="292"/>
      <c r="M21" s="292"/>
    </row>
    <row r="22" spans="1:13" ht="80.5">
      <c r="A22" s="295">
        <v>14</v>
      </c>
      <c r="B22" s="296" t="s">
        <v>646</v>
      </c>
      <c r="C22" s="289" t="s">
        <v>647</v>
      </c>
      <c r="D22" s="293">
        <v>2</v>
      </c>
      <c r="E22" s="290" t="s">
        <v>74</v>
      </c>
      <c r="F22" s="291">
        <v>75000</v>
      </c>
      <c r="G22" s="294">
        <f t="shared" ref="G22" si="14">(F22)*$D22</f>
        <v>150000</v>
      </c>
      <c r="H22" s="316">
        <f>'JMR Sheet Furniture'!E23</f>
        <v>2</v>
      </c>
      <c r="I22" s="323">
        <f t="shared" si="2"/>
        <v>150000</v>
      </c>
      <c r="J22" s="292"/>
      <c r="K22" s="292"/>
      <c r="L22" s="292"/>
      <c r="M22" s="292"/>
    </row>
    <row r="23" spans="1:13" ht="126.5">
      <c r="A23" s="295">
        <v>15</v>
      </c>
      <c r="B23" s="296" t="s">
        <v>648</v>
      </c>
      <c r="C23" s="289" t="s">
        <v>649</v>
      </c>
      <c r="D23" s="293">
        <v>1</v>
      </c>
      <c r="E23" s="290" t="s">
        <v>74</v>
      </c>
      <c r="F23" s="291">
        <v>1005000</v>
      </c>
      <c r="G23" s="294">
        <f t="shared" ref="G23:G26" si="15">(F23)*$D23</f>
        <v>1005000</v>
      </c>
      <c r="H23" s="316">
        <f>'JMR Sheet Furniture'!E24</f>
        <v>1</v>
      </c>
      <c r="I23" s="323">
        <f t="shared" si="2"/>
        <v>1005000</v>
      </c>
      <c r="J23" s="292"/>
      <c r="K23" s="292"/>
      <c r="L23" s="292"/>
      <c r="M23" s="292"/>
    </row>
    <row r="24" spans="1:13" ht="138.65" customHeight="1">
      <c r="A24" s="295">
        <v>16</v>
      </c>
      <c r="B24" s="196" t="s">
        <v>698</v>
      </c>
      <c r="C24" s="317" t="s">
        <v>699</v>
      </c>
      <c r="D24" s="318">
        <v>1</v>
      </c>
      <c r="E24" s="319" t="s">
        <v>74</v>
      </c>
      <c r="F24" s="320">
        <v>17400</v>
      </c>
      <c r="G24" s="321">
        <f t="shared" si="15"/>
        <v>17400</v>
      </c>
      <c r="H24" s="322">
        <f>'JMR Sheet Furniture'!E26</f>
        <v>1</v>
      </c>
      <c r="I24" s="323">
        <f t="shared" si="2"/>
        <v>17400</v>
      </c>
      <c r="J24" s="47"/>
      <c r="K24" s="47"/>
      <c r="L24" s="47"/>
      <c r="M24" s="47"/>
    </row>
    <row r="25" spans="1:13" ht="72.5">
      <c r="A25" s="295">
        <v>17</v>
      </c>
      <c r="B25" s="196" t="s">
        <v>700</v>
      </c>
      <c r="C25" s="317" t="s">
        <v>701</v>
      </c>
      <c r="D25" s="318">
        <v>1</v>
      </c>
      <c r="E25" s="319" t="s">
        <v>74</v>
      </c>
      <c r="F25" s="320">
        <v>7500</v>
      </c>
      <c r="G25" s="321">
        <f t="shared" si="15"/>
        <v>7500</v>
      </c>
      <c r="H25" s="322">
        <f>'JMR Sheet Furniture'!E27</f>
        <v>1</v>
      </c>
      <c r="I25" s="323">
        <f t="shared" si="2"/>
        <v>7500</v>
      </c>
      <c r="J25" s="47"/>
      <c r="K25" s="47"/>
      <c r="L25" s="47"/>
      <c r="M25" s="47"/>
    </row>
    <row r="26" spans="1:13" ht="101.5">
      <c r="A26" s="295">
        <v>18</v>
      </c>
      <c r="B26" s="196" t="s">
        <v>702</v>
      </c>
      <c r="C26" s="317" t="s">
        <v>703</v>
      </c>
      <c r="D26" s="318">
        <v>1</v>
      </c>
      <c r="E26" s="319" t="s">
        <v>74</v>
      </c>
      <c r="F26" s="320">
        <v>13500</v>
      </c>
      <c r="G26" s="321">
        <f t="shared" si="15"/>
        <v>13500</v>
      </c>
      <c r="H26" s="322">
        <f>'JMR Sheet Furniture'!E28</f>
        <v>1</v>
      </c>
      <c r="I26" s="323">
        <f t="shared" si="2"/>
        <v>13500</v>
      </c>
      <c r="J26" s="47"/>
      <c r="K26" s="47"/>
      <c r="L26" s="47"/>
      <c r="M26" s="47"/>
    </row>
    <row r="27" spans="1:13">
      <c r="A27" s="295">
        <v>19</v>
      </c>
      <c r="H27" t="s">
        <v>704</v>
      </c>
      <c r="I27" s="324">
        <f>SUM(I9:I26)</f>
        <v>3636500</v>
      </c>
    </row>
    <row r="28" spans="1:13">
      <c r="A28" s="295">
        <v>20</v>
      </c>
    </row>
    <row r="29" spans="1:13">
      <c r="A29" s="295">
        <v>21</v>
      </c>
    </row>
    <row r="30" spans="1:13">
      <c r="A30" s="295">
        <v>22</v>
      </c>
    </row>
    <row r="31" spans="1:13">
      <c r="A31" s="295">
        <v>23</v>
      </c>
    </row>
    <row r="32" spans="1:13">
      <c r="A32" s="295">
        <v>24</v>
      </c>
    </row>
    <row r="33" spans="1:1">
      <c r="A33" s="295">
        <v>25</v>
      </c>
    </row>
    <row r="34" spans="1:1">
      <c r="A34" s="295">
        <v>26</v>
      </c>
    </row>
    <row r="35" spans="1:1">
      <c r="A35" s="295">
        <v>27</v>
      </c>
    </row>
    <row r="36" spans="1:1">
      <c r="A36" s="295">
        <v>28</v>
      </c>
    </row>
    <row r="37" spans="1:1">
      <c r="A37" s="295">
        <v>29</v>
      </c>
    </row>
    <row r="38" spans="1:1">
      <c r="A38" s="295">
        <v>30</v>
      </c>
    </row>
    <row r="39" spans="1:1">
      <c r="A39" s="295">
        <v>31</v>
      </c>
    </row>
    <row r="40" spans="1:1">
      <c r="A40" s="295">
        <v>32</v>
      </c>
    </row>
    <row r="41" spans="1:1">
      <c r="A41" s="295">
        <v>33</v>
      </c>
    </row>
    <row r="42" spans="1:1">
      <c r="A42" s="295">
        <v>34</v>
      </c>
    </row>
    <row r="43" spans="1:1">
      <c r="A43" s="295">
        <v>35</v>
      </c>
    </row>
    <row r="44" spans="1:1">
      <c r="A44" s="295">
        <v>36</v>
      </c>
    </row>
    <row r="45" spans="1:1">
      <c r="A45" s="295">
        <v>37</v>
      </c>
    </row>
    <row r="46" spans="1:1">
      <c r="A46" s="295">
        <v>38</v>
      </c>
    </row>
    <row r="47" spans="1:1">
      <c r="A47" s="295">
        <v>39</v>
      </c>
    </row>
  </sheetData>
  <mergeCells count="16">
    <mergeCell ref="A4:A6"/>
    <mergeCell ref="B4:B6"/>
    <mergeCell ref="C4:C6"/>
    <mergeCell ref="D4:D6"/>
    <mergeCell ref="E4:E6"/>
    <mergeCell ref="H4:I4"/>
    <mergeCell ref="J4:K4"/>
    <mergeCell ref="L4:M4"/>
    <mergeCell ref="H5:H6"/>
    <mergeCell ref="C3:K3"/>
    <mergeCell ref="F4:G4"/>
    <mergeCell ref="I5:I6"/>
    <mergeCell ref="J5:J6"/>
    <mergeCell ref="K5:K6"/>
    <mergeCell ref="L5:L6"/>
    <mergeCell ref="M5:M6"/>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5F918-B036-408F-B543-52282E8ACA23}"/>
</file>

<file path=customXml/itemProps2.xml><?xml version="1.0" encoding="utf-8"?>
<ds:datastoreItem xmlns:ds="http://schemas.openxmlformats.org/officeDocument/2006/customXml" ds:itemID="{A6183B8A-DF6D-4404-AF61-1AF3E5EE123C}">
  <ds:schemaRefs>
    <ds:schemaRef ds:uri="http://purl.org/dc/elements/1.1/"/>
    <ds:schemaRef ds:uri="1edca550-45ec-413d-b410-eb5899b7564f"/>
    <ds:schemaRef ds:uri="http://www.w3.org/XML/1998/namespace"/>
    <ds:schemaRef ds:uri="http://schemas.microsoft.com/office/2006/documentManagement/types"/>
    <ds:schemaRef ds:uri="93f5a7a4-2ad1-46b6-8cf3-ba87f7d66d3e"/>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7EB2200-897F-46D9-A1C7-27A49FCAA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vt:i4>
      </vt:variant>
    </vt:vector>
  </HeadingPairs>
  <TitlesOfParts>
    <vt:vector size="26" baseType="lpstr">
      <vt:lpstr>Abstract Summary</vt:lpstr>
      <vt:lpstr>Summary-2</vt:lpstr>
      <vt:lpstr>Inv Summary</vt:lpstr>
      <vt:lpstr>Civil JMR RA Bill 1</vt:lpstr>
      <vt:lpstr>Abstract Civil &amp; Dismantling</vt:lpstr>
      <vt:lpstr>Civil JMR RA Bill 2</vt:lpstr>
      <vt:lpstr>Civil JMR RA Bill 3</vt:lpstr>
      <vt:lpstr>Civil JMR RA Bill 8</vt:lpstr>
      <vt:lpstr>Abstract Furniture</vt:lpstr>
      <vt:lpstr>JMR Sheet Furniture</vt:lpstr>
      <vt:lpstr>Abstract LIGHTS &amp; PANELS</vt:lpstr>
      <vt:lpstr>JMR  LIGHTS &amp; PANELS</vt:lpstr>
      <vt:lpstr>Abstract Electrical</vt:lpstr>
      <vt:lpstr>JMR  Electrical RA Bill 8</vt:lpstr>
      <vt:lpstr>JMR  Electrical RA Bill 02</vt:lpstr>
      <vt:lpstr>Abstract Sheet HVAC</vt:lpstr>
      <vt:lpstr>JMR  HVAC RA Bill 8</vt:lpstr>
      <vt:lpstr>JMR  Plambing  RA Bill 8</vt:lpstr>
      <vt:lpstr>JMR  FF RA Bill 03</vt:lpstr>
      <vt:lpstr>Abstract Sheet FF &amp; Plambing</vt:lpstr>
      <vt:lpstr>JMR STRUCTURE STEEL RA 01 </vt:lpstr>
      <vt:lpstr>Abstract  STRUCTURE STEEL WORK </vt:lpstr>
      <vt:lpstr>'Abstract Civil &amp; Dismantling'!Print_Area</vt:lpstr>
      <vt:lpstr>'Summary-2'!Print_Area</vt:lpstr>
      <vt:lpstr>'Abstract Civil &amp; Dismantling'!Print_Titles</vt:lpstr>
      <vt:lpstr>'Summary-2'!Print_Titles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saif khan</cp:lastModifiedBy>
  <dcterms:created xsi:type="dcterms:W3CDTF">2024-05-23T12:58:36Z</dcterms:created>
  <dcterms:modified xsi:type="dcterms:W3CDTF">2024-06-12T02:48:32Z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