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Dominos/"/>
    </mc:Choice>
  </mc:AlternateContent>
  <bookViews>
    <workbookView xWindow="0" yWindow="0" windowWidth="20730" windowHeight="9080" tabRatio="840"/>
  </bookViews>
  <sheets>
    <sheet name="Bill of Summary" sheetId="18" r:id="rId1"/>
    <sheet name="Abstract Civil &amp; Interior" sheetId="22" r:id="rId2"/>
    <sheet name="Civil &amp; Interior" sheetId="1" r:id="rId3"/>
    <sheet name="C&amp;I Extra Qauntity" sheetId="14" r:id="rId4"/>
    <sheet name="LIGHTING Abstract" sheetId="10" r:id="rId5"/>
    <sheet name="LIGHTING MB" sheetId="16" r:id="rId6"/>
    <sheet name="HVAC ABSTRACT" sheetId="17" r:id="rId7"/>
    <sheet name="HVAC MB" sheetId="15" r:id="rId8"/>
    <sheet name="CCTV Abstract" sheetId="20" r:id="rId9"/>
    <sheet name="CCTV RA" sheetId="21" r:id="rId10"/>
  </sheets>
  <externalReferences>
    <externalReference r:id="rId11"/>
    <externalReference r:id="rId12"/>
    <externalReference r:id="rId13"/>
    <externalReference r:id="rId14"/>
    <externalReference r:id="rId15"/>
    <externalReference r:id="rId16"/>
  </externalReferences>
  <definedNames>
    <definedName name="______aaa5" localSheetId="1">#REF!</definedName>
    <definedName name="______aaa5" localSheetId="6">#REF!</definedName>
    <definedName name="______aaa5" localSheetId="7">#REF!</definedName>
    <definedName name="______aaa5" localSheetId="4">#REF!</definedName>
    <definedName name="______aaa5" localSheetId="5">#REF!</definedName>
    <definedName name="______aaa5">#REF!</definedName>
    <definedName name="_____aaa5" localSheetId="6">#REF!</definedName>
    <definedName name="_____aaa5" localSheetId="7">#REF!</definedName>
    <definedName name="_____aaa5" localSheetId="4">#REF!</definedName>
    <definedName name="_____aaa5" localSheetId="5">#REF!</definedName>
    <definedName name="_____aaa5">#REF!</definedName>
    <definedName name="_____bol1" localSheetId="6">#REF!</definedName>
    <definedName name="_____bol1" localSheetId="7">#REF!</definedName>
    <definedName name="_____bol1" localSheetId="4">#REF!</definedName>
    <definedName name="_____bol1" localSheetId="5">#REF!</definedName>
    <definedName name="_____bol1">#REF!</definedName>
    <definedName name="____aaa5" localSheetId="4">#REF!</definedName>
    <definedName name="____aaa5" localSheetId="5">#REF!</definedName>
    <definedName name="____aaa5">#REF!</definedName>
    <definedName name="____bol1" localSheetId="4">#REF!</definedName>
    <definedName name="____bol1" localSheetId="5">#REF!</definedName>
    <definedName name="____bol1">#REF!</definedName>
    <definedName name="___aaa5" localSheetId="4">#REF!</definedName>
    <definedName name="___aaa5" localSheetId="5">#REF!</definedName>
    <definedName name="___aaa5">#REF!</definedName>
    <definedName name="___bol1" localSheetId="4">#REF!</definedName>
    <definedName name="___bol1" localSheetId="5">#REF!</definedName>
    <definedName name="___bol1">#REF!</definedName>
    <definedName name="__aaa5" localSheetId="4">#REF!</definedName>
    <definedName name="__aaa5" localSheetId="5">#REF!</definedName>
    <definedName name="__aaa5">#REF!</definedName>
    <definedName name="__bol1" localSheetId="4">#REF!</definedName>
    <definedName name="__bol1" localSheetId="5">#REF!</definedName>
    <definedName name="__bol1">#REF!</definedName>
    <definedName name="_1" localSheetId="4">#REF!</definedName>
    <definedName name="_1" localSheetId="5">#REF!</definedName>
    <definedName name="_1">#REF!</definedName>
    <definedName name="_111" localSheetId="4">#REF!</definedName>
    <definedName name="_111" localSheetId="5">#REF!</definedName>
    <definedName name="_111">#REF!</definedName>
    <definedName name="_1111" localSheetId="4">#REF!</definedName>
    <definedName name="_1111" localSheetId="5">#REF!</definedName>
    <definedName name="_1111">#REF!</definedName>
    <definedName name="_aaa5" localSheetId="4">#REF!</definedName>
    <definedName name="_aaa5" localSheetId="5">#REF!</definedName>
    <definedName name="_aaa5">#REF!</definedName>
    <definedName name="_bol1" localSheetId="4">#REF!</definedName>
    <definedName name="_bol1" localSheetId="5">#REF!</definedName>
    <definedName name="_bol1">#REF!</definedName>
    <definedName name="_exc1" localSheetId="4">#REF!</definedName>
    <definedName name="_exc1" localSheetId="5">#REF!</definedName>
    <definedName name="_exc1">#REF!</definedName>
    <definedName name="_exc11" localSheetId="4">#REF!</definedName>
    <definedName name="_exc11" localSheetId="5">#REF!</definedName>
    <definedName name="_exc11">#REF!</definedName>
    <definedName name="_exc2" localSheetId="4">#REF!</definedName>
    <definedName name="_exc2" localSheetId="5">#REF!</definedName>
    <definedName name="_exc2">#REF!</definedName>
    <definedName name="_EXC3" localSheetId="4">#REF!</definedName>
    <definedName name="_EXC3" localSheetId="5">#REF!</definedName>
    <definedName name="_EXC3">#REF!</definedName>
    <definedName name="_EXC4" localSheetId="4">#REF!</definedName>
    <definedName name="_EXC4" localSheetId="5">#REF!</definedName>
    <definedName name="_EXC4">#REF!</definedName>
    <definedName name="_xlnm._FilterDatabase" localSheetId="1" hidden="1">'Abstract Civil &amp; Interior'!$C$4:$I$558</definedName>
    <definedName name="_xlnm._FilterDatabase" localSheetId="2" hidden="1">'Civil &amp; Interior'!$C$12:$M$309</definedName>
    <definedName name="_foo1" localSheetId="1">#REF!</definedName>
    <definedName name="_foo1" localSheetId="7">#REF!</definedName>
    <definedName name="_foo1" localSheetId="4">#REF!</definedName>
    <definedName name="_foo1" localSheetId="5">#REF!</definedName>
    <definedName name="_foo1">#REF!</definedName>
    <definedName name="_foo2" localSheetId="4">#REF!</definedName>
    <definedName name="_foo2" localSheetId="5">#REF!</definedName>
    <definedName name="_foo2">#REF!</definedName>
    <definedName name="_foo3" localSheetId="4">#REF!</definedName>
    <definedName name="_foo3" localSheetId="5">#REF!</definedName>
    <definedName name="_foo3">#REF!</definedName>
    <definedName name="_FOO4" localSheetId="4">#REF!</definedName>
    <definedName name="_FOO4" localSheetId="5">#REF!</definedName>
    <definedName name="_FOO4">#REF!</definedName>
    <definedName name="_pcc1" localSheetId="4">#REF!</definedName>
    <definedName name="_pcc1" localSheetId="5">#REF!</definedName>
    <definedName name="_pcc1">#REF!</definedName>
    <definedName name="_pcc2" localSheetId="4">#REF!</definedName>
    <definedName name="_pcc2" localSheetId="5">#REF!</definedName>
    <definedName name="_pcc2">#REF!</definedName>
    <definedName name="_pcc3" localSheetId="4">#REF!</definedName>
    <definedName name="_pcc3" localSheetId="5">#REF!</definedName>
    <definedName name="_pcc3">#REF!</definedName>
    <definedName name="_PCC4" localSheetId="4">#REF!</definedName>
    <definedName name="_PCC4" localSheetId="5">#REF!</definedName>
    <definedName name="_PCC4">#REF!</definedName>
    <definedName name="_plb1" localSheetId="4">#REF!</definedName>
    <definedName name="_plb1" localSheetId="5">#REF!</definedName>
    <definedName name="_plb1">#REF!</definedName>
    <definedName name="_plb2" localSheetId="4">#REF!</definedName>
    <definedName name="_plb2" localSheetId="5">#REF!</definedName>
    <definedName name="_plb2">#REF!</definedName>
    <definedName name="_plb3" localSheetId="4">#REF!</definedName>
    <definedName name="_plb3" localSheetId="5">#REF!</definedName>
    <definedName name="_plb3">#REF!</definedName>
    <definedName name="_plb4" localSheetId="4">#REF!</definedName>
    <definedName name="_plb4" localSheetId="5">#REF!</definedName>
    <definedName name="_plb4">#REF!</definedName>
    <definedName name="A">'[1]PRECAST lightconc-II'!$J$19</definedName>
    <definedName name="AAA" localSheetId="1">#REF!</definedName>
    <definedName name="AAA" localSheetId="6">#REF!</definedName>
    <definedName name="AAA" localSheetId="7">#REF!</definedName>
    <definedName name="AAA" localSheetId="4">#REF!</definedName>
    <definedName name="AAA" localSheetId="5">#REF!</definedName>
    <definedName name="AAA">#REF!</definedName>
    <definedName name="abc" localSheetId="1">'[2]Staff Acco.'!#REF!</definedName>
    <definedName name="abc" localSheetId="6">'[2]Staff Acco.'!#REF!</definedName>
    <definedName name="abc" localSheetId="7">'[2]Staff Acco.'!#REF!</definedName>
    <definedName name="abc">'[2]Staff Acco.'!#REF!</definedName>
    <definedName name="ABCD" localSheetId="1">#REF!</definedName>
    <definedName name="ABCD" localSheetId="6">#REF!</definedName>
    <definedName name="ABCD" localSheetId="7">#REF!</definedName>
    <definedName name="ABCD" localSheetId="4">#REF!</definedName>
    <definedName name="ABCD" localSheetId="5">#REF!</definedName>
    <definedName name="ABCD">#REF!</definedName>
    <definedName name="B">'[1]PRECAST lightconc-II'!$K$19</definedName>
    <definedName name="bel" localSheetId="1">#REF!</definedName>
    <definedName name="bel" localSheetId="6">#REF!</definedName>
    <definedName name="bel" localSheetId="7">#REF!</definedName>
    <definedName name="bel" localSheetId="4">#REF!</definedName>
    <definedName name="bel" localSheetId="5">#REF!</definedName>
    <definedName name="bel">#REF!</definedName>
    <definedName name="bjlc" localSheetId="6">#REF!</definedName>
    <definedName name="bjlc" localSheetId="7">#REF!</definedName>
    <definedName name="bjlc" localSheetId="4">#REF!</definedName>
    <definedName name="bjlc" localSheetId="5">#REF!</definedName>
    <definedName name="bjlc">#REF!</definedName>
    <definedName name="bol" localSheetId="6">#REF!</definedName>
    <definedName name="bol" localSheetId="7">#REF!</definedName>
    <definedName name="bol" localSheetId="4">#REF!</definedName>
    <definedName name="bol" localSheetId="5">#REF!</definedName>
    <definedName name="bol">#REF!</definedName>
    <definedName name="boml" localSheetId="4">#REF!</definedName>
    <definedName name="boml" localSheetId="5">#REF!</definedName>
    <definedName name="boml">#REF!</definedName>
    <definedName name="BOTA" localSheetId="4">#REF!</definedName>
    <definedName name="BOTA" localSheetId="5">#REF!</definedName>
    <definedName name="BOTA">#REF!</definedName>
    <definedName name="botl" localSheetId="4">#REF!</definedName>
    <definedName name="botl" localSheetId="5">#REF!</definedName>
    <definedName name="botl">#REF!</definedName>
    <definedName name="botn" localSheetId="4">#REF!</definedName>
    <definedName name="botn" localSheetId="5">#REF!</definedName>
    <definedName name="botn">#REF!</definedName>
    <definedName name="bua" localSheetId="4">#REF!</definedName>
    <definedName name="bua" localSheetId="5">#REF!</definedName>
    <definedName name="bua">#REF!</definedName>
    <definedName name="cant">'[2]Staff Acco.'!#REF!</definedName>
    <definedName name="cantt">'[2]Staff Acco.'!#REF!</definedName>
    <definedName name="cbgl1" localSheetId="1">#REF!</definedName>
    <definedName name="cbgl1" localSheetId="6">#REF!</definedName>
    <definedName name="cbgl1" localSheetId="7">#REF!</definedName>
    <definedName name="cbgl1" localSheetId="4">#REF!</definedName>
    <definedName name="cbgl1" localSheetId="5">#REF!</definedName>
    <definedName name="cbgl1">#REF!</definedName>
    <definedName name="cbgl2" localSheetId="6">#REF!</definedName>
    <definedName name="cbgl2" localSheetId="7">#REF!</definedName>
    <definedName name="cbgl2" localSheetId="4">#REF!</definedName>
    <definedName name="cbgl2" localSheetId="5">#REF!</definedName>
    <definedName name="cbgl2">#REF!</definedName>
    <definedName name="cbgl3" localSheetId="6">#REF!</definedName>
    <definedName name="cbgl3" localSheetId="7">#REF!</definedName>
    <definedName name="cbgl3" localSheetId="4">#REF!</definedName>
    <definedName name="cbgl3" localSheetId="5">#REF!</definedName>
    <definedName name="cbgl3">#REF!</definedName>
    <definedName name="cbgl4" localSheetId="4">#REF!</definedName>
    <definedName name="cbgl4" localSheetId="5">#REF!</definedName>
    <definedName name="cbgl4">#REF!</definedName>
    <definedName name="ccolagl" localSheetId="4">#REF!</definedName>
    <definedName name="ccolagl" localSheetId="5">#REF!</definedName>
    <definedName name="ccolagl">#REF!</definedName>
    <definedName name="cfb" localSheetId="4">#REF!</definedName>
    <definedName name="cfb" localSheetId="5">#REF!</definedName>
    <definedName name="cfb">#REF!</definedName>
    <definedName name="cfbeams" localSheetId="4">#REF!</definedName>
    <definedName name="cfbeams" localSheetId="5">#REF!</definedName>
    <definedName name="cfbeams">#REF!</definedName>
    <definedName name="cfsalb" localSheetId="4">#REF!</definedName>
    <definedName name="cfsalb" localSheetId="5">#REF!</definedName>
    <definedName name="cfsalb">#REF!</definedName>
    <definedName name="cfslab" localSheetId="4">#REF!</definedName>
    <definedName name="cfslab" localSheetId="5">#REF!</definedName>
    <definedName name="cfslab">#REF!</definedName>
    <definedName name="clintels" localSheetId="4">#REF!</definedName>
    <definedName name="clintels" localSheetId="5">#REF!</definedName>
    <definedName name="clintels">#REF!</definedName>
    <definedName name="COAD">'[3]Civil Works'!$K$7</definedName>
    <definedName name="Colbgl" localSheetId="1">#REF!</definedName>
    <definedName name="Colbgl" localSheetId="6">#REF!</definedName>
    <definedName name="Colbgl" localSheetId="7">#REF!</definedName>
    <definedName name="Colbgl" localSheetId="4">#REF!</definedName>
    <definedName name="Colbgl" localSheetId="5">#REF!</definedName>
    <definedName name="Colbgl">#REF!</definedName>
    <definedName name="colbgl2" localSheetId="6">#REF!</definedName>
    <definedName name="colbgl2" localSheetId="7">#REF!</definedName>
    <definedName name="colbgl2" localSheetId="4">#REF!</definedName>
    <definedName name="colbgl2" localSheetId="5">#REF!</definedName>
    <definedName name="colbgl2">#REF!</definedName>
    <definedName name="csshade" localSheetId="6">#REF!</definedName>
    <definedName name="csshade" localSheetId="7">#REF!</definedName>
    <definedName name="csshade" localSheetId="4">#REF!</definedName>
    <definedName name="csshade" localSheetId="5">#REF!</definedName>
    <definedName name="csshade">#REF!</definedName>
    <definedName name="cst" localSheetId="4">#REF!</definedName>
    <definedName name="cst" localSheetId="5">#REF!</definedName>
    <definedName name="cst">#REF!</definedName>
    <definedName name="D">'[1]PRECAST lightconc-II'!$J$20</definedName>
    <definedName name="DATE" localSheetId="1">#REF!</definedName>
    <definedName name="DATE" localSheetId="6">#REF!</definedName>
    <definedName name="DATE" localSheetId="7">#REF!</definedName>
    <definedName name="DATE" localSheetId="4">#REF!</definedName>
    <definedName name="DATE" localSheetId="5">#REF!</definedName>
    <definedName name="DATE">#REF!</definedName>
    <definedName name="E">'[1]PRECAST lightconc-II'!$K$20</definedName>
    <definedName name="Excavation" localSheetId="1">#REF!</definedName>
    <definedName name="Excavation" localSheetId="6">#REF!</definedName>
    <definedName name="Excavation" localSheetId="7">#REF!</definedName>
    <definedName name="Excavation" localSheetId="4">#REF!</definedName>
    <definedName name="Excavation" localSheetId="5">#REF!</definedName>
    <definedName name="Excavation">#REF!</definedName>
    <definedName name="excf" localSheetId="6">#REF!</definedName>
    <definedName name="excf" localSheetId="7">#REF!</definedName>
    <definedName name="excf" localSheetId="4">#REF!</definedName>
    <definedName name="excf" localSheetId="5">#REF!</definedName>
    <definedName name="excf">#REF!</definedName>
    <definedName name="F" localSheetId="6">#REF!</definedName>
    <definedName name="F" localSheetId="7">#REF!</definedName>
    <definedName name="F" localSheetId="4">#REF!</definedName>
    <definedName name="F" localSheetId="5">#REF!</definedName>
    <definedName name="F">#REF!</definedName>
    <definedName name="ff" localSheetId="4">#REF!</definedName>
    <definedName name="ff" localSheetId="5">#REF!</definedName>
    <definedName name="ff">#REF!</definedName>
    <definedName name="fgf" localSheetId="4">#REF!</definedName>
    <definedName name="fgf" localSheetId="5">#REF!</definedName>
    <definedName name="fgf">#REF!</definedName>
    <definedName name="file" localSheetId="4">#REF!</definedName>
    <definedName name="file" localSheetId="5">#REF!</definedName>
    <definedName name="file">#REF!</definedName>
    <definedName name="Footings" localSheetId="4">#REF!</definedName>
    <definedName name="Footings" localSheetId="5">#REF!</definedName>
    <definedName name="Footings">#REF!</definedName>
    <definedName name="fsg" localSheetId="4">#REF!</definedName>
    <definedName name="fsg" localSheetId="5">#REF!</definedName>
    <definedName name="fsg">#REF!</definedName>
    <definedName name="Group1" localSheetId="4">#REF!</definedName>
    <definedName name="Group1" localSheetId="5">#REF!</definedName>
    <definedName name="Group1">#REF!</definedName>
    <definedName name="Group2" localSheetId="4">#REF!</definedName>
    <definedName name="Group2" localSheetId="5">#REF!</definedName>
    <definedName name="Group2">#REF!</definedName>
    <definedName name="Group3" localSheetId="4">#REF!</definedName>
    <definedName name="Group3" localSheetId="5">#REF!</definedName>
    <definedName name="Group3">#REF!</definedName>
    <definedName name="Group4" localSheetId="4">#REF!</definedName>
    <definedName name="Group4" localSheetId="5">#REF!</definedName>
    <definedName name="Group4">#REF!</definedName>
    <definedName name="HAR">'[2]Staff Acco.'!#REF!</definedName>
    <definedName name="HJ" localSheetId="1">#REF!</definedName>
    <definedName name="HJ" localSheetId="6">#REF!</definedName>
    <definedName name="HJ" localSheetId="7">#REF!</definedName>
    <definedName name="HJ" localSheetId="4">#REF!</definedName>
    <definedName name="HJ" localSheetId="5">#REF!</definedName>
    <definedName name="HJ">#REF!</definedName>
    <definedName name="JK" localSheetId="6">#REF!</definedName>
    <definedName name="JK" localSheetId="7">#REF!</definedName>
    <definedName name="JK" localSheetId="4">#REF!</definedName>
    <definedName name="JK" localSheetId="5">#REF!</definedName>
    <definedName name="JK">#REF!</definedName>
    <definedName name="JobID" localSheetId="6">#REF!</definedName>
    <definedName name="JobID" localSheetId="7">#REF!</definedName>
    <definedName name="JobID" localSheetId="4">#REF!</definedName>
    <definedName name="JobID" localSheetId="5">#REF!</definedName>
    <definedName name="JobID">#REF!</definedName>
    <definedName name="KHG" localSheetId="4">#REF!</definedName>
    <definedName name="KHG" localSheetId="5">#REF!</definedName>
    <definedName name="KHG">#REF!</definedName>
    <definedName name="KLJ" localSheetId="4">#REF!</definedName>
    <definedName name="KLJ" localSheetId="5">#REF!</definedName>
    <definedName name="KLJ">#REF!</definedName>
    <definedName name="l">'[1]PRECAST lightconc-II'!$K$20</definedName>
    <definedName name="lef" localSheetId="1">#REF!</definedName>
    <definedName name="lef" localSheetId="6">#REF!</definedName>
    <definedName name="lef" localSheetId="7">#REF!</definedName>
    <definedName name="lef" localSheetId="4">#REF!</definedName>
    <definedName name="lef" localSheetId="5">#REF!</definedName>
    <definedName name="lef">#REF!</definedName>
    <definedName name="lel" localSheetId="6">#REF!</definedName>
    <definedName name="lel" localSheetId="7">#REF!</definedName>
    <definedName name="lel" localSheetId="4">#REF!</definedName>
    <definedName name="lel" localSheetId="5">#REF!</definedName>
    <definedName name="lel">#REF!</definedName>
    <definedName name="LK" localSheetId="6">#REF!</definedName>
    <definedName name="LK" localSheetId="7">#REF!</definedName>
    <definedName name="LK" localSheetId="4">#REF!</definedName>
    <definedName name="LK" localSheetId="5">#REF!</definedName>
    <definedName name="LK">#REF!</definedName>
    <definedName name="m">'[1]PRECAST lightconc-II'!$J$20</definedName>
    <definedName name="man" localSheetId="1">#REF!</definedName>
    <definedName name="man" localSheetId="6">#REF!</definedName>
    <definedName name="man" localSheetId="7">#REF!</definedName>
    <definedName name="man" localSheetId="4">#REF!</definedName>
    <definedName name="man" localSheetId="5">#REF!</definedName>
    <definedName name="man">#REF!</definedName>
    <definedName name="manday1" localSheetId="6">#REF!</definedName>
    <definedName name="manday1" localSheetId="7">#REF!</definedName>
    <definedName name="manday1" localSheetId="4">#REF!</definedName>
    <definedName name="manday1" localSheetId="5">#REF!</definedName>
    <definedName name="manday1">#REF!</definedName>
    <definedName name="mksdghjioergn" localSheetId="6">#REF!</definedName>
    <definedName name="mksdghjioergn" localSheetId="7">#REF!</definedName>
    <definedName name="mksdghjioergn" localSheetId="4">#REF!</definedName>
    <definedName name="mksdghjioergn" localSheetId="5">#REF!</definedName>
    <definedName name="mksdghjioergn">#REF!</definedName>
    <definedName name="PCC" localSheetId="4">#REF!</definedName>
    <definedName name="PCC" localSheetId="5">#REF!</definedName>
    <definedName name="PCC">#REF!</definedName>
    <definedName name="pccut" localSheetId="4">#REF!</definedName>
    <definedName name="pccut" localSheetId="5">#REF!</definedName>
    <definedName name="pccut">#REF!</definedName>
    <definedName name="plbeams" localSheetId="4">#REF!</definedName>
    <definedName name="plbeams" localSheetId="5">#REF!</definedName>
    <definedName name="plbeams">#REF!</definedName>
    <definedName name="_xlnm.Print_Area" localSheetId="6">'HVAC ABSTRACT'!$A$1:$M$51</definedName>
    <definedName name="_xlnm.Print_Area" localSheetId="7">'HVAC MB'!$A$1:$M$52</definedName>
    <definedName name="rcwbgl" localSheetId="1">#REF!</definedName>
    <definedName name="rcwbgl" localSheetId="6">#REF!</definedName>
    <definedName name="rcwbgl" localSheetId="7">#REF!</definedName>
    <definedName name="rcwbgl" localSheetId="4">#REF!</definedName>
    <definedName name="rcwbgl" localSheetId="5">#REF!</definedName>
    <definedName name="rcwbgl">#REF!</definedName>
    <definedName name="rcwbgl2" localSheetId="6">#REF!</definedName>
    <definedName name="rcwbgl2" localSheetId="7">#REF!</definedName>
    <definedName name="rcwbgl2" localSheetId="4">#REF!</definedName>
    <definedName name="rcwbgl2" localSheetId="5">#REF!</definedName>
    <definedName name="rcwbgl2">#REF!</definedName>
    <definedName name="rel" localSheetId="6">#REF!</definedName>
    <definedName name="rel" localSheetId="7">#REF!</definedName>
    <definedName name="rel" localSheetId="4">#REF!</definedName>
    <definedName name="rel" localSheetId="5">#REF!</definedName>
    <definedName name="rel">#REF!</definedName>
    <definedName name="Rev" localSheetId="4">#REF!</definedName>
    <definedName name="Rev" localSheetId="5">#REF!</definedName>
    <definedName name="Rev">#REF!</definedName>
    <definedName name="rig" localSheetId="4">#REF!</definedName>
    <definedName name="rig" localSheetId="5">#REF!</definedName>
    <definedName name="rig">#REF!</definedName>
    <definedName name="robot" localSheetId="4">#REF!</definedName>
    <definedName name="robot" localSheetId="5">#REF!</definedName>
    <definedName name="robot">#REF!</definedName>
    <definedName name="rose" localSheetId="4">#REF!</definedName>
    <definedName name="rose" localSheetId="5">#REF!</definedName>
    <definedName name="rose">#REF!</definedName>
    <definedName name="rosid" localSheetId="4">#REF!</definedName>
    <definedName name="rosid" localSheetId="5">#REF!</definedName>
    <definedName name="rosid">#REF!</definedName>
    <definedName name="s" localSheetId="4">#REF!</definedName>
    <definedName name="s" localSheetId="5">#REF!</definedName>
    <definedName name="s">#REF!</definedName>
    <definedName name="SARAVANAN" localSheetId="4">#REF!</definedName>
    <definedName name="SARAVANAN" localSheetId="5">#REF!</definedName>
    <definedName name="SARAVANAN">#REF!</definedName>
    <definedName name="Sdate" localSheetId="4">#REF!</definedName>
    <definedName name="Sdate" localSheetId="5">#REF!</definedName>
    <definedName name="Sdate">#REF!</definedName>
    <definedName name="Staircase" localSheetId="4">#REF!</definedName>
    <definedName name="Staircase" localSheetId="5">#REF!</definedName>
    <definedName name="Staircase">#REF!</definedName>
    <definedName name="Staircase2" localSheetId="4">#REF!</definedName>
    <definedName name="Staircase2" localSheetId="5">#REF!</definedName>
    <definedName name="Staircase2">#REF!</definedName>
    <definedName name="StrID" localSheetId="4">#REF!</definedName>
    <definedName name="StrID" localSheetId="5">#REF!</definedName>
    <definedName name="StrID">#REF!</definedName>
    <definedName name="Subject" localSheetId="4">#REF!</definedName>
    <definedName name="Subject" localSheetId="5">#REF!</definedName>
    <definedName name="Subject">#REF!</definedName>
    <definedName name="T" localSheetId="4">#REF!</definedName>
    <definedName name="T" localSheetId="5">#REF!</definedName>
    <definedName name="T">#REF!</definedName>
    <definedName name="Title1" localSheetId="4">#REF!</definedName>
    <definedName name="Title1" localSheetId="5">#REF!</definedName>
    <definedName name="Title1">#REF!</definedName>
    <definedName name="Title2" localSheetId="4">#REF!</definedName>
    <definedName name="Title2" localSheetId="5">#REF!</definedName>
    <definedName name="Title2">#REF!</definedName>
    <definedName name="to_get_cabledata">'[4]XLPE cable data'!$B$5:$K$67</definedName>
    <definedName name="tol" localSheetId="1">#REF!</definedName>
    <definedName name="tol" localSheetId="6">#REF!</definedName>
    <definedName name="tol" localSheetId="7">#REF!</definedName>
    <definedName name="tol" localSheetId="4">#REF!</definedName>
    <definedName name="tol" localSheetId="5">#REF!</definedName>
    <definedName name="tol">#REF!</definedName>
    <definedName name="topl" localSheetId="6">#REF!</definedName>
    <definedName name="topl" localSheetId="7">#REF!</definedName>
    <definedName name="topl" localSheetId="4">#REF!</definedName>
    <definedName name="topl" localSheetId="5">#REF!</definedName>
    <definedName name="topl">#REF!</definedName>
    <definedName name="topn" localSheetId="6">#REF!</definedName>
    <definedName name="topn" localSheetId="7">#REF!</definedName>
    <definedName name="topn" localSheetId="4">#REF!</definedName>
    <definedName name="topn" localSheetId="5">#REF!</definedName>
    <definedName name="topn">#REF!</definedName>
    <definedName name="type_of_cable">'[5]XLPE cable data'!$B$5:$B$67</definedName>
    <definedName name="type_of_medium">'[4]XLPE cable data'!$E$4:$G$4</definedName>
    <definedName name="Type1" localSheetId="1">#REF!</definedName>
    <definedName name="Type1" localSheetId="6">#REF!</definedName>
    <definedName name="Type1" localSheetId="7">#REF!</definedName>
    <definedName name="Type1" localSheetId="4">#REF!</definedName>
    <definedName name="Type1" localSheetId="5">#REF!</definedName>
    <definedName name="Type1">#REF!</definedName>
    <definedName name="Type2" localSheetId="6">#REF!</definedName>
    <definedName name="Type2" localSheetId="7">#REF!</definedName>
    <definedName name="Type2" localSheetId="4">#REF!</definedName>
    <definedName name="Type2" localSheetId="5">#REF!</definedName>
    <definedName name="Type2">#REF!</definedName>
    <definedName name="Type3" localSheetId="6">#REF!</definedName>
    <definedName name="Type3" localSheetId="7">#REF!</definedName>
    <definedName name="Type3" localSheetId="4">#REF!</definedName>
    <definedName name="Type3" localSheetId="5">#REF!</definedName>
    <definedName name="Type3">#REF!</definedName>
    <definedName name="w" localSheetId="4">#REF!</definedName>
    <definedName name="w" localSheetId="5">#REF!</definedName>
    <definedName name="w">#REF!</definedName>
    <definedName name="wef" localSheetId="4">#REF!</definedName>
    <definedName name="wef" localSheetId="5">#REF!</definedName>
    <definedName name="wef">#REF!</definedName>
    <definedName name="xcd" localSheetId="4">#REF!</definedName>
    <definedName name="xcd" localSheetId="5">#REF!</definedName>
    <definedName name="xcd">#REF!</definedName>
    <definedName name="y" localSheetId="4">#REF!</definedName>
    <definedName name="y" localSheetId="5">#REF!</definedName>
    <definedName name="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8" l="1"/>
  <c r="G11" i="18"/>
  <c r="G10" i="18"/>
  <c r="G9" i="18"/>
  <c r="F16" i="18"/>
  <c r="F15" i="18"/>
  <c r="F10" i="18"/>
  <c r="F11" i="18"/>
  <c r="F12" i="18"/>
  <c r="F9" i="18"/>
  <c r="E9" i="18"/>
  <c r="O561" i="22"/>
  <c r="D16" i="18"/>
  <c r="D15" i="18"/>
  <c r="D14" i="18"/>
  <c r="G93" i="14" l="1"/>
  <c r="G88" i="14"/>
  <c r="G78" i="14"/>
  <c r="E14" i="18" l="1"/>
  <c r="C14" i="18"/>
  <c r="G14" i="18"/>
  <c r="D12" i="18"/>
  <c r="D11" i="18"/>
  <c r="D10" i="18"/>
  <c r="D9" i="18"/>
  <c r="N447" i="22" l="1"/>
  <c r="L447" i="22"/>
  <c r="K447" i="22"/>
  <c r="N559" i="22"/>
  <c r="N401" i="22"/>
  <c r="N412" i="22"/>
  <c r="N458" i="22"/>
  <c r="N457" i="22"/>
  <c r="O478" i="22"/>
  <c r="O462" i="22"/>
  <c r="O458" i="22"/>
  <c r="O457" i="22"/>
  <c r="O412" i="22"/>
  <c r="O401" i="22"/>
  <c r="N388" i="22"/>
  <c r="M559" i="22"/>
  <c r="M557" i="22" l="1"/>
  <c r="M532" i="22"/>
  <c r="M526" i="22"/>
  <c r="M523" i="22"/>
  <c r="M478" i="22"/>
  <c r="M462" i="22"/>
  <c r="M458" i="22"/>
  <c r="M457" i="22"/>
  <c r="M451" i="22"/>
  <c r="M433" i="22"/>
  <c r="M412" i="22"/>
  <c r="M402" i="22"/>
  <c r="M401" i="22"/>
  <c r="M389" i="22"/>
  <c r="M388" i="22"/>
  <c r="M383" i="22"/>
  <c r="M382" i="22"/>
  <c r="M374" i="22"/>
  <c r="M373" i="22"/>
  <c r="M371" i="22"/>
  <c r="M370" i="22"/>
  <c r="M369" i="22"/>
  <c r="M368" i="22"/>
  <c r="M363" i="22"/>
  <c r="M362" i="22"/>
  <c r="M352" i="22"/>
  <c r="M351" i="22"/>
  <c r="M350" i="22"/>
  <c r="M349" i="22"/>
  <c r="M339" i="22"/>
  <c r="M338" i="22"/>
  <c r="M324" i="22"/>
  <c r="M323" i="22"/>
  <c r="M320" i="22"/>
  <c r="M303" i="22"/>
  <c r="M250" i="22"/>
  <c r="M237" i="22"/>
  <c r="M234" i="22"/>
  <c r="M219" i="22"/>
  <c r="M218" i="22"/>
  <c r="M209" i="22"/>
  <c r="M207" i="22"/>
  <c r="M206" i="22"/>
  <c r="M203" i="22"/>
  <c r="M190" i="22"/>
  <c r="M189" i="22"/>
  <c r="M176" i="22"/>
  <c r="M175" i="22"/>
  <c r="M155" i="22"/>
  <c r="M138" i="22"/>
  <c r="M137" i="22"/>
  <c r="M135" i="22"/>
  <c r="M133" i="22"/>
  <c r="M130" i="22"/>
  <c r="M127" i="22"/>
  <c r="M117" i="22"/>
  <c r="M106" i="22"/>
  <c r="M93" i="22"/>
  <c r="M75" i="22"/>
  <c r="M72" i="22"/>
  <c r="M67" i="22"/>
  <c r="M66" i="22"/>
  <c r="M65" i="22"/>
  <c r="M64" i="22"/>
  <c r="M57" i="22"/>
  <c r="M47" i="22"/>
  <c r="M23" i="22"/>
  <c r="M236" i="22"/>
  <c r="L523" i="22"/>
  <c r="L526" i="22"/>
  <c r="L532" i="22"/>
  <c r="L557" i="22"/>
  <c r="J557" i="22"/>
  <c r="J532" i="22"/>
  <c r="J526" i="22"/>
  <c r="J523" i="22"/>
  <c r="N478" i="22"/>
  <c r="L478" i="22"/>
  <c r="K478" i="22"/>
  <c r="N462" i="22"/>
  <c r="L462" i="22"/>
  <c r="L458" i="22"/>
  <c r="L457" i="22"/>
  <c r="K462" i="22"/>
  <c r="K458" i="22"/>
  <c r="K457" i="22"/>
  <c r="L451" i="22"/>
  <c r="J451" i="22"/>
  <c r="L412" i="22"/>
  <c r="K412" i="22"/>
  <c r="L401" i="22"/>
  <c r="K401" i="22"/>
  <c r="O389" i="22"/>
  <c r="O388" i="22"/>
  <c r="N389" i="22"/>
  <c r="L389" i="22"/>
  <c r="L388" i="22"/>
  <c r="K389" i="22"/>
  <c r="K388" i="22"/>
  <c r="O383" i="22"/>
  <c r="O382" i="22"/>
  <c r="N383" i="22"/>
  <c r="N382" i="22"/>
  <c r="L383" i="22"/>
  <c r="K383" i="22"/>
  <c r="L382" i="22"/>
  <c r="K382" i="22"/>
  <c r="L433" i="22"/>
  <c r="J433" i="22"/>
  <c r="L373" i="22"/>
  <c r="L374" i="22"/>
  <c r="L369" i="22"/>
  <c r="L370" i="22"/>
  <c r="L371" i="22"/>
  <c r="L372" i="22"/>
  <c r="L368" i="22"/>
  <c r="J374" i="22"/>
  <c r="J373" i="22"/>
  <c r="J371" i="22"/>
  <c r="J370" i="22"/>
  <c r="J369" i="22"/>
  <c r="J368" i="22"/>
  <c r="L363" i="22"/>
  <c r="L362" i="22"/>
  <c r="J363" i="22"/>
  <c r="J362" i="22"/>
  <c r="L350" i="22"/>
  <c r="L351" i="22"/>
  <c r="L352" i="22"/>
  <c r="L349" i="22"/>
  <c r="J352" i="22"/>
  <c r="J351" i="22"/>
  <c r="J350" i="22"/>
  <c r="J349" i="22"/>
  <c r="L339" i="22"/>
  <c r="L338" i="22"/>
  <c r="J339" i="22"/>
  <c r="J338" i="22"/>
  <c r="L324" i="22"/>
  <c r="L323" i="22"/>
  <c r="L320" i="22"/>
  <c r="J324" i="22"/>
  <c r="J323" i="22"/>
  <c r="J320" i="22"/>
  <c r="L303" i="22"/>
  <c r="J303" i="22"/>
  <c r="L250" i="22"/>
  <c r="J250" i="22"/>
  <c r="L237" i="22" l="1"/>
  <c r="L234" i="22"/>
  <c r="J237" i="22"/>
  <c r="J234" i="22"/>
  <c r="L219" i="22"/>
  <c r="L218" i="22"/>
  <c r="J219" i="22"/>
  <c r="J218" i="22"/>
  <c r="L207" i="22"/>
  <c r="L209" i="22"/>
  <c r="L206" i="22"/>
  <c r="L203" i="22"/>
  <c r="J209" i="22"/>
  <c r="J207" i="22"/>
  <c r="J206" i="22"/>
  <c r="J203" i="22"/>
  <c r="L190" i="22"/>
  <c r="L189" i="22"/>
  <c r="J190" i="22"/>
  <c r="J189" i="22"/>
  <c r="L176" i="22"/>
  <c r="J176" i="22"/>
  <c r="L175" i="22"/>
  <c r="J175" i="22"/>
  <c r="L155" i="22"/>
  <c r="J155" i="22"/>
  <c r="L138" i="22"/>
  <c r="J138" i="22"/>
  <c r="L137" i="22"/>
  <c r="J137" i="22"/>
  <c r="L135" i="22"/>
  <c r="J135" i="22"/>
  <c r="J133" i="22"/>
  <c r="L133" i="22"/>
  <c r="J130" i="22"/>
  <c r="L130" i="22" s="1"/>
  <c r="L127" i="22"/>
  <c r="J127" i="22"/>
  <c r="L117" i="22"/>
  <c r="J117" i="22"/>
  <c r="L57" i="22"/>
  <c r="J106" i="22"/>
  <c r="L106" i="22" s="1"/>
  <c r="L93" i="22"/>
  <c r="J23" i="22"/>
  <c r="M248" i="1"/>
  <c r="M249" i="1" s="1"/>
  <c r="M205" i="1"/>
  <c r="M204" i="1"/>
  <c r="M201" i="1"/>
  <c r="M202" i="1" s="1"/>
  <c r="M199" i="1"/>
  <c r="M198" i="1"/>
  <c r="O557" i="22" l="1"/>
  <c r="O532" i="22"/>
  <c r="O526" i="22"/>
  <c r="O523" i="22"/>
  <c r="O451" i="22"/>
  <c r="O433" i="22"/>
  <c r="O374" i="22"/>
  <c r="O373" i="22"/>
  <c r="O371" i="22"/>
  <c r="O370" i="22"/>
  <c r="O369" i="22"/>
  <c r="O368" i="22"/>
  <c r="O363" i="22"/>
  <c r="O362" i="22"/>
  <c r="O352" i="22"/>
  <c r="O351" i="22"/>
  <c r="O350" i="22"/>
  <c r="O349" i="22"/>
  <c r="O339" i="22"/>
  <c r="O338" i="22"/>
  <c r="O324" i="22"/>
  <c r="O323" i="22"/>
  <c r="O320" i="22"/>
  <c r="O303" i="22"/>
  <c r="O250" i="22"/>
  <c r="O219" i="22"/>
  <c r="O218" i="22"/>
  <c r="O209" i="22"/>
  <c r="O207" i="22"/>
  <c r="O206" i="22"/>
  <c r="O203" i="22"/>
  <c r="O190" i="22"/>
  <c r="O189" i="22"/>
  <c r="O176" i="22"/>
  <c r="O138" i="22"/>
  <c r="O137" i="22"/>
  <c r="L23" i="22"/>
  <c r="G23" i="22"/>
  <c r="I23" i="22" s="1"/>
  <c r="G47" i="22"/>
  <c r="I47" i="22" s="1"/>
  <c r="G65" i="22"/>
  <c r="G66" i="22"/>
  <c r="I66" i="22" s="1"/>
  <c r="G67" i="22"/>
  <c r="G72" i="22"/>
  <c r="I72" i="22" s="1"/>
  <c r="G75" i="22"/>
  <c r="I75" i="22" s="1"/>
  <c r="G106" i="22"/>
  <c r="I106" i="22" s="1"/>
  <c r="G107" i="22"/>
  <c r="I107" i="22" s="1"/>
  <c r="G108" i="22"/>
  <c r="I108" i="22" s="1"/>
  <c r="I557" i="22"/>
  <c r="I556" i="22"/>
  <c r="I555" i="22"/>
  <c r="I554" i="22"/>
  <c r="I553" i="22"/>
  <c r="I552" i="22"/>
  <c r="I551" i="22"/>
  <c r="I550" i="22"/>
  <c r="I549" i="22"/>
  <c r="I548" i="22"/>
  <c r="I547" i="22"/>
  <c r="I546" i="22"/>
  <c r="I545" i="22"/>
  <c r="I544" i="22"/>
  <c r="I543" i="22"/>
  <c r="I542" i="22"/>
  <c r="I541" i="22"/>
  <c r="I540" i="22"/>
  <c r="I539" i="22"/>
  <c r="I538" i="22"/>
  <c r="I537" i="22"/>
  <c r="I536" i="22"/>
  <c r="I535" i="22"/>
  <c r="I534" i="22"/>
  <c r="I533" i="22"/>
  <c r="I532" i="22"/>
  <c r="I531" i="22"/>
  <c r="I530" i="22"/>
  <c r="I529" i="22"/>
  <c r="I528" i="22"/>
  <c r="I527" i="22"/>
  <c r="I526" i="22"/>
  <c r="I525" i="22"/>
  <c r="I524" i="22"/>
  <c r="I523" i="22"/>
  <c r="I522" i="22"/>
  <c r="I519" i="22"/>
  <c r="I518" i="22"/>
  <c r="I517" i="22"/>
  <c r="I516" i="22"/>
  <c r="I515" i="22"/>
  <c r="I514" i="22"/>
  <c r="I513" i="22"/>
  <c r="I512" i="22"/>
  <c r="I511" i="22"/>
  <c r="I507" i="22"/>
  <c r="I506" i="22"/>
  <c r="I505" i="22"/>
  <c r="I504" i="22"/>
  <c r="I503" i="22"/>
  <c r="I500" i="22"/>
  <c r="I499" i="22"/>
  <c r="I498" i="22"/>
  <c r="I495" i="22"/>
  <c r="I494" i="22"/>
  <c r="I493" i="22"/>
  <c r="I489" i="22"/>
  <c r="I488" i="22"/>
  <c r="I487" i="22"/>
  <c r="I485" i="22"/>
  <c r="I484" i="22"/>
  <c r="I479" i="22"/>
  <c r="I478" i="22"/>
  <c r="I477" i="22"/>
  <c r="I476" i="22"/>
  <c r="I475" i="22"/>
  <c r="I474" i="22"/>
  <c r="I473" i="22"/>
  <c r="I472" i="22"/>
  <c r="I471" i="22"/>
  <c r="I470" i="22"/>
  <c r="I469" i="22"/>
  <c r="I465" i="22"/>
  <c r="I464" i="22"/>
  <c r="I463" i="22"/>
  <c r="I462" i="22"/>
  <c r="I460" i="22"/>
  <c r="I459" i="22"/>
  <c r="I458" i="22"/>
  <c r="I457" i="22"/>
  <c r="I456" i="22"/>
  <c r="I455" i="22"/>
  <c r="I454" i="22"/>
  <c r="I451" i="22"/>
  <c r="I450" i="22"/>
  <c r="I447" i="22"/>
  <c r="I448" i="22" s="1"/>
  <c r="I444" i="22"/>
  <c r="I443" i="22"/>
  <c r="I442" i="22"/>
  <c r="I441" i="22"/>
  <c r="I439" i="22"/>
  <c r="I438" i="22"/>
  <c r="I437" i="22"/>
  <c r="I436" i="22"/>
  <c r="I435" i="22"/>
  <c r="I434" i="22"/>
  <c r="I433" i="22"/>
  <c r="I432" i="22"/>
  <c r="I429" i="22"/>
  <c r="I428" i="22"/>
  <c r="I427" i="22"/>
  <c r="I426" i="22"/>
  <c r="I425" i="22"/>
  <c r="I424" i="22"/>
  <c r="I423" i="22"/>
  <c r="I422" i="22"/>
  <c r="I421" i="22"/>
  <c r="I420" i="22"/>
  <c r="I419" i="22"/>
  <c r="I418" i="22"/>
  <c r="I415" i="22"/>
  <c r="I414" i="22"/>
  <c r="I412" i="22"/>
  <c r="I411" i="22"/>
  <c r="I410" i="22"/>
  <c r="I407" i="22"/>
  <c r="I406" i="22"/>
  <c r="I405" i="22"/>
  <c r="I404" i="22"/>
  <c r="I403" i="22"/>
  <c r="I402" i="22"/>
  <c r="I401" i="22"/>
  <c r="I400" i="22"/>
  <c r="I399" i="22"/>
  <c r="I398" i="22"/>
  <c r="I397" i="22"/>
  <c r="I396" i="22"/>
  <c r="I395" i="22"/>
  <c r="I391" i="22"/>
  <c r="I390" i="22"/>
  <c r="I389" i="22"/>
  <c r="I388" i="22"/>
  <c r="I387" i="22"/>
  <c r="I386" i="22"/>
  <c r="I385" i="22"/>
  <c r="I384" i="22"/>
  <c r="I383" i="22"/>
  <c r="I382" i="22"/>
  <c r="I380" i="22"/>
  <c r="I379" i="22"/>
  <c r="I378" i="22"/>
  <c r="I377" i="22"/>
  <c r="I376" i="22"/>
  <c r="I374" i="22"/>
  <c r="I373" i="22"/>
  <c r="I371" i="22"/>
  <c r="I370" i="22"/>
  <c r="I369" i="22"/>
  <c r="I368" i="22"/>
  <c r="I365" i="22"/>
  <c r="I364" i="22"/>
  <c r="I363" i="22"/>
  <c r="I362" i="22"/>
  <c r="I360" i="22"/>
  <c r="I359" i="22"/>
  <c r="I358" i="22"/>
  <c r="I357" i="22"/>
  <c r="I356" i="22"/>
  <c r="I353" i="22"/>
  <c r="I352" i="22"/>
  <c r="I351" i="22"/>
  <c r="I350" i="22"/>
  <c r="I349" i="22"/>
  <c r="I347" i="22"/>
  <c r="I346" i="22"/>
  <c r="I345" i="22"/>
  <c r="I344" i="22"/>
  <c r="I343" i="22"/>
  <c r="I342" i="22"/>
  <c r="G339" i="22"/>
  <c r="I339" i="22" s="1"/>
  <c r="I338" i="22"/>
  <c r="I337" i="22"/>
  <c r="I336" i="22"/>
  <c r="I335" i="22"/>
  <c r="I334" i="22"/>
  <c r="I333" i="22"/>
  <c r="I332" i="22"/>
  <c r="I331" i="22"/>
  <c r="I330" i="22"/>
  <c r="I329" i="22"/>
  <c r="I328" i="22"/>
  <c r="I327" i="22"/>
  <c r="I326" i="22"/>
  <c r="I325" i="22"/>
  <c r="G324" i="22"/>
  <c r="I324" i="22" s="1"/>
  <c r="G323" i="22"/>
  <c r="I323" i="22" s="1"/>
  <c r="I322" i="22"/>
  <c r="I321" i="22"/>
  <c r="G320" i="22"/>
  <c r="I320" i="22" s="1"/>
  <c r="I319" i="22"/>
  <c r="I310" i="22"/>
  <c r="I303" i="22"/>
  <c r="I296" i="22"/>
  <c r="I284" i="22"/>
  <c r="I274" i="22"/>
  <c r="I266" i="22"/>
  <c r="I257" i="22"/>
  <c r="I250" i="22"/>
  <c r="I243" i="22"/>
  <c r="I239" i="22"/>
  <c r="I238" i="22"/>
  <c r="I237" i="22"/>
  <c r="I236" i="22"/>
  <c r="I235" i="22"/>
  <c r="I234" i="22"/>
  <c r="I233" i="22"/>
  <c r="I232" i="22"/>
  <c r="I231" i="22"/>
  <c r="I230" i="22"/>
  <c r="I229" i="22"/>
  <c r="I228" i="22"/>
  <c r="I227" i="22"/>
  <c r="I226" i="22"/>
  <c r="I225" i="22"/>
  <c r="I224" i="22"/>
  <c r="I223" i="22"/>
  <c r="I220" i="22"/>
  <c r="G217" i="22"/>
  <c r="I217" i="22" s="1"/>
  <c r="I216" i="22"/>
  <c r="I213" i="22"/>
  <c r="G212" i="22"/>
  <c r="I212" i="22" s="1"/>
  <c r="I211" i="22"/>
  <c r="G210" i="22"/>
  <c r="I210" i="22" s="1"/>
  <c r="I209" i="22"/>
  <c r="I208" i="22"/>
  <c r="I207" i="22"/>
  <c r="I206" i="22"/>
  <c r="I205" i="22"/>
  <c r="I204" i="22"/>
  <c r="G203" i="22"/>
  <c r="I203" i="22" s="1"/>
  <c r="I202" i="22"/>
  <c r="I198" i="22"/>
  <c r="I197" i="22"/>
  <c r="I196" i="22"/>
  <c r="I194" i="22"/>
  <c r="I193" i="22"/>
  <c r="I192" i="22"/>
  <c r="G191" i="22"/>
  <c r="I191" i="22" s="1"/>
  <c r="I190" i="22"/>
  <c r="I189" i="22"/>
  <c r="I187" i="22"/>
  <c r="I186" i="22"/>
  <c r="I184" i="22"/>
  <c r="I183" i="22"/>
  <c r="I182" i="22"/>
  <c r="I181" i="22"/>
  <c r="I180" i="22"/>
  <c r="I178" i="22"/>
  <c r="G177" i="22"/>
  <c r="I177" i="22" s="1"/>
  <c r="I176" i="22"/>
  <c r="I175" i="22"/>
  <c r="I174" i="22"/>
  <c r="I169" i="22"/>
  <c r="I168" i="22"/>
  <c r="I167" i="22"/>
  <c r="I166" i="22"/>
  <c r="I165" i="22"/>
  <c r="I164" i="22"/>
  <c r="I163" i="22"/>
  <c r="I162" i="22"/>
  <c r="I161" i="22"/>
  <c r="I160" i="22"/>
  <c r="I159" i="22"/>
  <c r="I158" i="22"/>
  <c r="I157" i="22"/>
  <c r="I156" i="22"/>
  <c r="I155" i="22"/>
  <c r="I151" i="22"/>
  <c r="I150" i="22"/>
  <c r="I149" i="22"/>
  <c r="I148" i="22"/>
  <c r="I147" i="22"/>
  <c r="I146" i="22"/>
  <c r="I145" i="22"/>
  <c r="I144" i="22"/>
  <c r="I143" i="22"/>
  <c r="I139" i="22"/>
  <c r="G138" i="22"/>
  <c r="I138" i="22" s="1"/>
  <c r="G137" i="22"/>
  <c r="I137" i="22" s="1"/>
  <c r="I136" i="22"/>
  <c r="G135" i="22"/>
  <c r="I135" i="22" s="1"/>
  <c r="I134" i="22"/>
  <c r="G133" i="22"/>
  <c r="I133" i="22" s="1"/>
  <c r="I130" i="22"/>
  <c r="I129" i="22"/>
  <c r="I128" i="22"/>
  <c r="I127" i="22"/>
  <c r="I126" i="22"/>
  <c r="G125" i="22"/>
  <c r="I125" i="22" s="1"/>
  <c r="I124" i="22"/>
  <c r="I123" i="22"/>
  <c r="I122" i="22"/>
  <c r="I121" i="22"/>
  <c r="I120" i="22"/>
  <c r="I117" i="22"/>
  <c r="I116" i="22"/>
  <c r="I115" i="22"/>
  <c r="I114" i="22"/>
  <c r="I113" i="22"/>
  <c r="I112" i="22"/>
  <c r="I111" i="22"/>
  <c r="I110" i="22"/>
  <c r="I109" i="22"/>
  <c r="I105" i="22"/>
  <c r="I104" i="22"/>
  <c r="I103" i="22"/>
  <c r="I102" i="22"/>
  <c r="I101" i="22"/>
  <c r="I100" i="22"/>
  <c r="I99" i="22"/>
  <c r="I98" i="22"/>
  <c r="I97" i="22"/>
  <c r="I96" i="22"/>
  <c r="I95" i="22"/>
  <c r="I93" i="22"/>
  <c r="I92" i="22"/>
  <c r="I91" i="22"/>
  <c r="I90" i="22"/>
  <c r="I88" i="22"/>
  <c r="I85" i="22"/>
  <c r="I84" i="22"/>
  <c r="I81" i="22"/>
  <c r="I80" i="22"/>
  <c r="I79" i="22"/>
  <c r="I74" i="22"/>
  <c r="I73" i="22"/>
  <c r="I71" i="22"/>
  <c r="I70" i="22"/>
  <c r="I69" i="22"/>
  <c r="I68" i="22"/>
  <c r="I67" i="22"/>
  <c r="I65" i="22"/>
  <c r="I64" i="22"/>
  <c r="I63" i="22"/>
  <c r="I62" i="22"/>
  <c r="I61" i="22"/>
  <c r="I60" i="22"/>
  <c r="I59" i="22"/>
  <c r="I58" i="22"/>
  <c r="I57" i="22"/>
  <c r="I56" i="22"/>
  <c r="I55" i="22"/>
  <c r="I54" i="22"/>
  <c r="I53" i="22"/>
  <c r="I50" i="22"/>
  <c r="I49" i="22"/>
  <c r="I48" i="22"/>
  <c r="G46" i="22"/>
  <c r="I46" i="22" s="1"/>
  <c r="I45" i="22"/>
  <c r="I42" i="22"/>
  <c r="I41" i="22"/>
  <c r="I40" i="22"/>
  <c r="G39" i="22"/>
  <c r="I39" i="22" s="1"/>
  <c r="I38" i="22"/>
  <c r="G35" i="22"/>
  <c r="I35" i="22" s="1"/>
  <c r="I33" i="22"/>
  <c r="I32" i="22"/>
  <c r="I30" i="22"/>
  <c r="I29" i="22"/>
  <c r="I25" i="22"/>
  <c r="I20" i="22"/>
  <c r="I19" i="22"/>
  <c r="G18" i="22"/>
  <c r="I18" i="22" s="1"/>
  <c r="I17" i="22"/>
  <c r="I16" i="22"/>
  <c r="I14" i="22"/>
  <c r="I13" i="22"/>
  <c r="I12" i="22"/>
  <c r="I11" i="22"/>
  <c r="I10" i="22"/>
  <c r="I9" i="22"/>
  <c r="I8" i="22"/>
  <c r="I214" i="22" l="1"/>
  <c r="I240" i="22"/>
  <c r="O23" i="22"/>
  <c r="I26" i="22"/>
  <c r="I317" i="22"/>
  <c r="I452" i="22"/>
  <c r="I82" i="22"/>
  <c r="I430" i="22"/>
  <c r="I445" i="22"/>
  <c r="I86" i="22"/>
  <c r="I264" i="22"/>
  <c r="I466" i="22"/>
  <c r="I496" i="22"/>
  <c r="I520" i="22"/>
  <c r="I558" i="22"/>
  <c r="I21" i="22"/>
  <c r="I51" i="22"/>
  <c r="I152" i="22"/>
  <c r="I392" i="22"/>
  <c r="I118" i="22"/>
  <c r="I170" i="22"/>
  <c r="I76" i="22"/>
  <c r="I199" i="22"/>
  <c r="I294" i="22"/>
  <c r="I416" i="22"/>
  <c r="I480" i="22"/>
  <c r="I501" i="22"/>
  <c r="I508" i="22"/>
  <c r="I36" i="22"/>
  <c r="I43" i="22"/>
  <c r="I140" i="22"/>
  <c r="I131" i="22"/>
  <c r="I559" i="22" l="1"/>
  <c r="C9" i="18" s="1"/>
  <c r="G20" i="10"/>
  <c r="G19" i="10"/>
  <c r="G18" i="10"/>
  <c r="G17" i="10"/>
  <c r="G16" i="10"/>
  <c r="G15" i="10"/>
  <c r="G14" i="10"/>
  <c r="G13" i="10"/>
  <c r="G12" i="10"/>
  <c r="G11" i="10"/>
  <c r="G10" i="10"/>
  <c r="G9" i="10"/>
  <c r="G8" i="10"/>
  <c r="G7" i="10"/>
  <c r="G6" i="10"/>
  <c r="G5" i="10"/>
  <c r="F31" i="17"/>
  <c r="F34" i="17"/>
  <c r="E35" i="17"/>
  <c r="F35" i="17"/>
  <c r="G22" i="10" l="1"/>
  <c r="C11" i="18" s="1"/>
  <c r="H10" i="21" l="1"/>
  <c r="H8" i="21"/>
  <c r="H6" i="21"/>
  <c r="H4" i="21"/>
  <c r="H3" i="21"/>
  <c r="I11" i="20"/>
  <c r="J11" i="20" s="1"/>
  <c r="F11" i="20"/>
  <c r="G11" i="20" s="1"/>
  <c r="I9" i="20"/>
  <c r="J9" i="20" s="1"/>
  <c r="F9" i="20"/>
  <c r="G9" i="20" s="1"/>
  <c r="I7" i="20"/>
  <c r="J7" i="20" s="1"/>
  <c r="L7" i="20" s="1"/>
  <c r="M7" i="20" s="1"/>
  <c r="F7" i="20"/>
  <c r="G7" i="20" s="1"/>
  <c r="I5" i="20"/>
  <c r="J5" i="20" s="1"/>
  <c r="F5" i="20"/>
  <c r="G5" i="20" s="1"/>
  <c r="I4" i="20"/>
  <c r="J4" i="20" s="1"/>
  <c r="F4" i="20"/>
  <c r="G4" i="20" s="1"/>
  <c r="G14" i="20" s="1"/>
  <c r="C12" i="18" s="1"/>
  <c r="H11" i="21" l="1"/>
  <c r="L11" i="20"/>
  <c r="M11" i="20" s="1"/>
  <c r="L9" i="20"/>
  <c r="M9" i="20" s="1"/>
  <c r="L4" i="20"/>
  <c r="L14" i="20" s="1"/>
  <c r="L5" i="20"/>
  <c r="M5" i="20" s="1"/>
  <c r="M4" i="20" l="1"/>
  <c r="M14" i="20"/>
  <c r="G92" i="14" l="1"/>
  <c r="G91" i="14"/>
  <c r="G87" i="14"/>
  <c r="G86" i="14"/>
  <c r="G82" i="14"/>
  <c r="G81" i="14"/>
  <c r="G77" i="14"/>
  <c r="G76" i="14"/>
  <c r="G83" i="14"/>
  <c r="H83" i="14" l="1"/>
  <c r="H88" i="14"/>
  <c r="H93" i="14"/>
  <c r="H78" i="14"/>
  <c r="H48" i="17" l="1"/>
  <c r="I48" i="17" s="1"/>
  <c r="H47" i="17"/>
  <c r="I47" i="17" s="1"/>
  <c r="E48" i="17"/>
  <c r="F48" i="17" s="1"/>
  <c r="E47" i="17"/>
  <c r="F47" i="17" s="1"/>
  <c r="H44" i="17"/>
  <c r="I44" i="17" s="1"/>
  <c r="E44" i="17"/>
  <c r="F44" i="17" s="1"/>
  <c r="H42" i="17"/>
  <c r="I42" i="17" s="1"/>
  <c r="E42" i="17"/>
  <c r="F42" i="17" s="1"/>
  <c r="H38" i="17"/>
  <c r="I38" i="17" s="1"/>
  <c r="E38" i="17"/>
  <c r="F38" i="17" s="1"/>
  <c r="H35" i="17"/>
  <c r="I35" i="17" s="1"/>
  <c r="H33" i="17"/>
  <c r="I33" i="17" s="1"/>
  <c r="H30" i="17"/>
  <c r="I30" i="17" s="1"/>
  <c r="E33" i="17"/>
  <c r="F33" i="17" s="1"/>
  <c r="E30" i="17"/>
  <c r="F30" i="17" s="1"/>
  <c r="H27" i="17"/>
  <c r="I27" i="17" s="1"/>
  <c r="H26" i="17"/>
  <c r="I26" i="17" s="1"/>
  <c r="H25" i="17"/>
  <c r="I25" i="17" s="1"/>
  <c r="E27" i="17"/>
  <c r="F27" i="17" s="1"/>
  <c r="E26" i="17"/>
  <c r="F26" i="17" s="1"/>
  <c r="E25" i="17"/>
  <c r="F25" i="17" s="1"/>
  <c r="E21" i="17"/>
  <c r="F21" i="17" s="1"/>
  <c r="E19" i="17"/>
  <c r="F19" i="17" s="1"/>
  <c r="E17" i="17"/>
  <c r="F17" i="17" s="1"/>
  <c r="E12" i="17"/>
  <c r="F12" i="17" s="1"/>
  <c r="H6" i="17"/>
  <c r="I6" i="17" s="1"/>
  <c r="K6" i="17" s="1"/>
  <c r="L6" i="17" s="1"/>
  <c r="E6" i="17"/>
  <c r="F6" i="17" s="1"/>
  <c r="F50" i="17" l="1"/>
  <c r="C10" i="18" s="1"/>
  <c r="K44" i="17"/>
  <c r="L44" i="17" s="1"/>
  <c r="K27" i="17"/>
  <c r="L27" i="17" s="1"/>
  <c r="K38" i="17"/>
  <c r="K47" i="17"/>
  <c r="L47" i="17" s="1"/>
  <c r="K48" i="17"/>
  <c r="L48" i="17" s="1"/>
  <c r="K25" i="17"/>
  <c r="L25" i="17" s="1"/>
  <c r="K33" i="17"/>
  <c r="L33" i="17" s="1"/>
  <c r="K42" i="17"/>
  <c r="L42" i="17" s="1"/>
  <c r="K26" i="17"/>
  <c r="L26" i="17" s="1"/>
  <c r="L34" i="17"/>
  <c r="K35" i="17"/>
  <c r="L35" i="17" s="1"/>
  <c r="K30" i="17"/>
  <c r="L30" i="17" s="1"/>
  <c r="C15" i="18" l="1"/>
  <c r="C16" i="18" s="1"/>
  <c r="I10" i="10"/>
  <c r="J10" i="10" s="1"/>
  <c r="L10" i="10" s="1"/>
  <c r="M10" i="10" s="1"/>
  <c r="J5" i="10"/>
  <c r="L5" i="10" s="1"/>
  <c r="E95" i="14"/>
  <c r="G97" i="14"/>
  <c r="G96" i="14"/>
  <c r="I9" i="16"/>
  <c r="I4" i="16"/>
  <c r="G98" i="14" l="1"/>
  <c r="L22" i="10"/>
  <c r="M5" i="10"/>
  <c r="M22" i="10" s="1"/>
  <c r="H98" i="14"/>
  <c r="I20" i="16"/>
  <c r="J49" i="15"/>
  <c r="J48" i="15"/>
  <c r="H46" i="15"/>
  <c r="K46" i="15" s="1"/>
  <c r="J45" i="15"/>
  <c r="J42" i="15"/>
  <c r="J38" i="15"/>
  <c r="J35" i="15"/>
  <c r="J33" i="15"/>
  <c r="J30" i="15"/>
  <c r="J27" i="15"/>
  <c r="J26" i="15"/>
  <c r="J25" i="15"/>
  <c r="H23" i="15"/>
  <c r="H16" i="15"/>
  <c r="H14" i="15"/>
  <c r="H13" i="15"/>
  <c r="H12" i="15"/>
  <c r="H11" i="15"/>
  <c r="J5" i="15"/>
  <c r="J16" i="15" l="1"/>
  <c r="H17" i="17"/>
  <c r="I17" i="17" s="1"/>
  <c r="K17" i="17" s="1"/>
  <c r="L17" i="17" s="1"/>
  <c r="J23" i="15"/>
  <c r="H21" i="17"/>
  <c r="I21" i="17" s="1"/>
  <c r="K21" i="17" s="1"/>
  <c r="L21" i="17" s="1"/>
  <c r="H15" i="15"/>
  <c r="H12" i="17" s="1"/>
  <c r="I12" i="17" s="1"/>
  <c r="K12" i="17" s="1"/>
  <c r="J15" i="15" l="1"/>
  <c r="H18" i="15"/>
  <c r="H19" i="17" s="1"/>
  <c r="I19" i="17" s="1"/>
  <c r="K19" i="17" s="1"/>
  <c r="L19" i="17" s="1"/>
  <c r="L12" i="17"/>
  <c r="J18" i="15"/>
  <c r="J51" i="15" s="1"/>
  <c r="K50" i="17" l="1"/>
  <c r="G70" i="14"/>
  <c r="G69" i="14"/>
  <c r="G65" i="14"/>
  <c r="G64" i="14"/>
  <c r="G59" i="14"/>
  <c r="G58" i="14"/>
  <c r="G53" i="14"/>
  <c r="G52" i="14"/>
  <c r="G47" i="14"/>
  <c r="G46" i="14"/>
  <c r="G45" i="14"/>
  <c r="G36" i="14"/>
  <c r="G34" i="14"/>
  <c r="G25" i="14"/>
  <c r="G23" i="14"/>
  <c r="G17" i="14"/>
  <c r="G14" i="1"/>
  <c r="D4" i="14" s="1"/>
  <c r="M15" i="1"/>
  <c r="M16" i="1"/>
  <c r="M17" i="1"/>
  <c r="M18" i="1"/>
  <c r="M19" i="1"/>
  <c r="M20" i="1"/>
  <c r="M21" i="1"/>
  <c r="G26" i="1"/>
  <c r="M36" i="1" s="1"/>
  <c r="J47" i="22" s="1"/>
  <c r="L47" i="22" s="1"/>
  <c r="M35" i="1"/>
  <c r="G11" i="14" s="1"/>
  <c r="M40" i="1"/>
  <c r="M41" i="1"/>
  <c r="M42" i="1"/>
  <c r="M44" i="1"/>
  <c r="M46" i="1"/>
  <c r="J64" i="22" s="1"/>
  <c r="L64" i="22" s="1"/>
  <c r="G48" i="1"/>
  <c r="M51" i="1" s="1"/>
  <c r="G53" i="1"/>
  <c r="M64" i="1" s="1"/>
  <c r="J66" i="22" s="1"/>
  <c r="L66" i="22" s="1"/>
  <c r="M54" i="1"/>
  <c r="M55" i="1"/>
  <c r="M56" i="1"/>
  <c r="M57" i="1"/>
  <c r="M58" i="1"/>
  <c r="M59" i="1"/>
  <c r="M60" i="1"/>
  <c r="M61" i="1"/>
  <c r="M62" i="1"/>
  <c r="G66" i="1"/>
  <c r="I66" i="1"/>
  <c r="M66" i="1" s="1"/>
  <c r="M67" i="1"/>
  <c r="G70" i="1"/>
  <c r="I70" i="1"/>
  <c r="M70" i="1" s="1"/>
  <c r="J72" i="22" s="1"/>
  <c r="L72" i="22" s="1"/>
  <c r="G71" i="1"/>
  <c r="M71" i="1"/>
  <c r="M72" i="1"/>
  <c r="M75" i="1"/>
  <c r="J93" i="22" s="1"/>
  <c r="G76" i="1"/>
  <c r="M76" i="1"/>
  <c r="G77" i="1"/>
  <c r="G78" i="1"/>
  <c r="M79" i="1"/>
  <c r="M82" i="1"/>
  <c r="O127" i="22" s="1"/>
  <c r="M83" i="1"/>
  <c r="G86" i="1"/>
  <c r="M88" i="1" s="1"/>
  <c r="M87" i="1"/>
  <c r="G90" i="1"/>
  <c r="M90" i="1"/>
  <c r="O135" i="22" s="1"/>
  <c r="G91" i="1"/>
  <c r="D38" i="14" s="1"/>
  <c r="M92" i="1"/>
  <c r="M94" i="1" s="1"/>
  <c r="G95" i="1"/>
  <c r="M101" i="1"/>
  <c r="M102" i="1"/>
  <c r="O155" i="22" s="1"/>
  <c r="M113" i="1"/>
  <c r="G117" i="1"/>
  <c r="G122" i="1"/>
  <c r="G126" i="1"/>
  <c r="M133" i="1"/>
  <c r="G174" i="1"/>
  <c r="G175" i="1"/>
  <c r="G176" i="1"/>
  <c r="G178" i="1"/>
  <c r="G24" i="14" l="1"/>
  <c r="J65" i="22"/>
  <c r="L65" i="22" s="1"/>
  <c r="J75" i="22"/>
  <c r="L75" i="22" s="1"/>
  <c r="O75" i="22" s="1"/>
  <c r="M22" i="1"/>
  <c r="G35" i="14"/>
  <c r="O65" i="22"/>
  <c r="O72" i="22"/>
  <c r="O64" i="22"/>
  <c r="O117" i="22"/>
  <c r="O133" i="22"/>
  <c r="O106" i="22"/>
  <c r="O47" i="22"/>
  <c r="D10" i="14"/>
  <c r="G12" i="14" s="1"/>
  <c r="G13" i="14" s="1"/>
  <c r="H13" i="14" s="1"/>
  <c r="O130" i="22"/>
  <c r="O66" i="22"/>
  <c r="O93" i="22"/>
  <c r="M43" i="1"/>
  <c r="J57" i="22" s="1"/>
  <c r="O175" i="22"/>
  <c r="M24" i="1"/>
  <c r="G5" i="14"/>
  <c r="G7" i="14" s="1"/>
  <c r="H7" i="14" s="1"/>
  <c r="G18" i="14"/>
  <c r="G29" i="14"/>
  <c r="G39" i="14"/>
  <c r="G41" i="14" s="1"/>
  <c r="H41" i="14" s="1"/>
  <c r="D22" i="14"/>
  <c r="G40" i="14"/>
  <c r="M73" i="1"/>
  <c r="D27" i="14"/>
  <c r="M63" i="1"/>
  <c r="D33" i="14"/>
  <c r="M68" i="1"/>
  <c r="J67" i="22" s="1"/>
  <c r="L67" i="22" s="1"/>
  <c r="L50" i="17"/>
  <c r="G54" i="14"/>
  <c r="H54" i="14" s="1"/>
  <c r="H25" i="14"/>
  <c r="H36" i="14"/>
  <c r="H47" i="14"/>
  <c r="G66" i="14"/>
  <c r="H66" i="14" s="1"/>
  <c r="G19" i="14"/>
  <c r="H19" i="14" s="1"/>
  <c r="G60" i="14"/>
  <c r="H60" i="14" s="1"/>
  <c r="G71" i="14"/>
  <c r="H71" i="14" s="1"/>
  <c r="M37" i="1"/>
  <c r="M47" i="1"/>
  <c r="M114" i="1"/>
  <c r="O67" i="22" l="1"/>
  <c r="M65" i="1"/>
  <c r="G28" i="14"/>
  <c r="O57" i="22" l="1"/>
  <c r="G30" i="14"/>
  <c r="H30" i="14" s="1"/>
  <c r="H100" i="14" s="1"/>
  <c r="O559" i="22" l="1"/>
  <c r="F14" i="18" l="1"/>
  <c r="E15" i="18"/>
  <c r="G15" i="18"/>
  <c r="G16" i="18" s="1"/>
  <c r="E16" i="18" l="1"/>
</calcChain>
</file>

<file path=xl/comments1.xml><?xml version="1.0" encoding="utf-8"?>
<comments xmlns="http://schemas.openxmlformats.org/spreadsheetml/2006/main">
  <authors>
    <author>Divesh Tripathi</author>
  </authors>
  <commentList>
    <comment ref="K75" authorId="0" shapeId="0">
      <text>
        <r>
          <rPr>
            <b/>
            <sz val="9"/>
            <color indexed="81"/>
            <rFont val="Tahoma"/>
            <charset val="1"/>
          </rPr>
          <t>Divesh Tripathi:</t>
        </r>
        <r>
          <rPr>
            <sz val="9"/>
            <color indexed="81"/>
            <rFont val="Tahoma"/>
            <charset val="1"/>
          </rPr>
          <t xml:space="preserve">
Please send sign jmr</t>
        </r>
      </text>
    </comment>
    <comment ref="K209" authorId="0" shapeId="0">
      <text>
        <r>
          <rPr>
            <b/>
            <sz val="9"/>
            <color indexed="81"/>
            <rFont val="Tahoma"/>
            <charset val="1"/>
          </rPr>
          <t>Divesh Tripathi:</t>
        </r>
        <r>
          <rPr>
            <sz val="9"/>
            <color indexed="81"/>
            <rFont val="Tahoma"/>
            <charset val="1"/>
          </rPr>
          <t xml:space="preserve">
Send sign jmr</t>
        </r>
      </text>
    </comment>
  </commentList>
</comments>
</file>

<file path=xl/comments2.xml><?xml version="1.0" encoding="utf-8"?>
<comments xmlns="http://schemas.openxmlformats.org/spreadsheetml/2006/main">
  <authors>
    <author>Divesh Tripathi</author>
  </authors>
  <commentList>
    <comment ref="H34" authorId="0" shapeId="0">
      <text>
        <r>
          <rPr>
            <b/>
            <sz val="9"/>
            <color indexed="81"/>
            <rFont val="Tahoma"/>
            <charset val="1"/>
          </rPr>
          <t>Divesh Tripathi:</t>
        </r>
        <r>
          <rPr>
            <sz val="9"/>
            <color indexed="81"/>
            <rFont val="Tahoma"/>
            <charset val="1"/>
          </rPr>
          <t xml:space="preserve">
This is missing from the JMR</t>
        </r>
      </text>
    </comment>
  </commentList>
</comments>
</file>

<file path=xl/sharedStrings.xml><?xml version="1.0" encoding="utf-8"?>
<sst xmlns="http://schemas.openxmlformats.org/spreadsheetml/2006/main" count="2728" uniqueCount="1037">
  <si>
    <t>1. Partition, Panelling - Sq. Ft area – one side only</t>
  </si>
  <si>
    <t>2. Storage Units - Sq. Ft area – Front elevation length x Front Finished height</t>
  </si>
  <si>
    <t>3. False Ceiling - Sq. Ft area – Flat surface area in reflected ceiling plan</t>
  </si>
  <si>
    <t xml:space="preserve">4. Flooring - Sq. Ft. area – Internal area contained within skirting                                       </t>
  </si>
  <si>
    <t>5. Pls Note Only Bison , Marine Ply and Wpc Board to be used instead of Commercial Ply</t>
  </si>
  <si>
    <t>6. Chiseling work included in the items or else specified</t>
  </si>
  <si>
    <t>8. All Items Rates are inclusive of material lead &amp; lift charges.</t>
  </si>
  <si>
    <t>Name of Item</t>
  </si>
  <si>
    <t>Description of Item</t>
  </si>
  <si>
    <t>Quantity</t>
  </si>
  <si>
    <t>Unit</t>
  </si>
  <si>
    <t>a</t>
  </si>
  <si>
    <t>a.1</t>
  </si>
  <si>
    <t>Sq.ft</t>
  </si>
  <si>
    <t>a.2</t>
  </si>
  <si>
    <t>a.3</t>
  </si>
  <si>
    <t>a.4</t>
  </si>
  <si>
    <t>a.5</t>
  </si>
  <si>
    <t>a.6</t>
  </si>
  <si>
    <t>a.7</t>
  </si>
  <si>
    <t>b</t>
  </si>
  <si>
    <t>b.1</t>
  </si>
  <si>
    <t>Nos.</t>
  </si>
  <si>
    <t>b.2</t>
  </si>
  <si>
    <t>b.3</t>
  </si>
  <si>
    <t>b.4</t>
  </si>
  <si>
    <t>c</t>
  </si>
  <si>
    <t>A.2.0</t>
  </si>
  <si>
    <t>RCC and PCC</t>
  </si>
  <si>
    <t>PCC</t>
  </si>
  <si>
    <t xml:space="preserve">Providing &amp; Laying Plain cement concrete specified grade (M10) including the cost of centering and shuttering &amp; required curing.  Approved make cement is PPC (ACC, Ultra tech , Birla) </t>
  </si>
  <si>
    <t>cuft</t>
  </si>
  <si>
    <t>d</t>
  </si>
  <si>
    <t>e</t>
  </si>
  <si>
    <t>c.1</t>
  </si>
  <si>
    <t>Sq. Ft</t>
  </si>
  <si>
    <t>c.2</t>
  </si>
  <si>
    <t>c.3</t>
  </si>
  <si>
    <t>A.5.0</t>
  </si>
  <si>
    <t>Rolling Shutter , Awning &amp; Mild Steel work</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</si>
  <si>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</si>
  <si>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</si>
  <si>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</si>
  <si>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g</t>
  </si>
  <si>
    <t>A.6.0</t>
  </si>
  <si>
    <t>Flooring and Cladding</t>
  </si>
  <si>
    <t>f</t>
  </si>
  <si>
    <t>h</t>
  </si>
  <si>
    <t>Rft</t>
  </si>
  <si>
    <t>i</t>
  </si>
  <si>
    <t>j</t>
  </si>
  <si>
    <t>k</t>
  </si>
  <si>
    <t>l</t>
  </si>
  <si>
    <t>m</t>
  </si>
  <si>
    <t>n</t>
  </si>
  <si>
    <t>o</t>
  </si>
  <si>
    <t>p</t>
  </si>
  <si>
    <t>q</t>
  </si>
  <si>
    <t>r</t>
  </si>
  <si>
    <t>s</t>
  </si>
  <si>
    <t>Granite (Jet Black) Frame</t>
  </si>
  <si>
    <t>RFt</t>
  </si>
  <si>
    <t>t</t>
  </si>
  <si>
    <t>u</t>
  </si>
  <si>
    <t>v</t>
  </si>
  <si>
    <t>B</t>
  </si>
  <si>
    <t>Interior Head</t>
  </si>
  <si>
    <t xml:space="preserve">Bison Panelling - PN1
</t>
  </si>
  <si>
    <t>Sqft</t>
  </si>
  <si>
    <t>e.1</t>
  </si>
  <si>
    <t>e.2</t>
  </si>
  <si>
    <t>R. Ft</t>
  </si>
  <si>
    <t>Floor Transition strip</t>
  </si>
  <si>
    <t>B.4.0</t>
  </si>
  <si>
    <t>Doors &amp; Windows</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</si>
  <si>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</si>
  <si>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</si>
  <si>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</si>
  <si>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d.1</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</si>
  <si>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</si>
  <si>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</si>
  <si>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</si>
  <si>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</si>
  <si>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</si>
  <si>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</si>
  <si>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</si>
  <si>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</si>
  <si>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</si>
  <si>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C</t>
  </si>
  <si>
    <t>Nos</t>
  </si>
  <si>
    <t>Wood Work</t>
  </si>
  <si>
    <t>D.1.0</t>
  </si>
  <si>
    <t>Furniture /WOOD Work</t>
  </si>
  <si>
    <t>Order Counter</t>
  </si>
  <si>
    <t>RFT</t>
  </si>
  <si>
    <t>Order Counter with Glass Slider/Openable</t>
  </si>
  <si>
    <t>Make line</t>
  </si>
  <si>
    <t>Staff Lunch Table</t>
  </si>
  <si>
    <t>No.</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</si>
  <si>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</si>
  <si>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</si>
  <si>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</si>
  <si>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</si>
  <si>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</si>
  <si>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</si>
  <si>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</si>
  <si>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</si>
  <si>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</si>
  <si>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20mm nominal bore for sink+ gyser+ RO+ Basin+papsi machine</t>
  </si>
  <si>
    <t>25mm nominal bore for main water supply</t>
  </si>
  <si>
    <t>32mm nominal bore</t>
  </si>
  <si>
    <t>40mm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</si>
  <si>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</si>
  <si>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</si>
  <si>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</si>
  <si>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</si>
  <si>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e.3</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</si>
  <si>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</si>
  <si>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</si>
  <si>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</si>
  <si>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</si>
  <si>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</si>
  <si>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</si>
  <si>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</si>
  <si>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</si>
  <si>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</si>
  <si>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</si>
  <si>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E.3.0</t>
  </si>
  <si>
    <t>EXTERNAL SEWERAGE</t>
  </si>
  <si>
    <t>Each</t>
  </si>
  <si>
    <t>E.4.0</t>
  </si>
  <si>
    <t>Sanitarywares &amp; Fittings</t>
  </si>
  <si>
    <t>Tissue Dispenser</t>
  </si>
  <si>
    <t>Dolphy Multifold Stainless Steel Towel Paper Dispenser</t>
  </si>
  <si>
    <t>a.8</t>
  </si>
  <si>
    <t>a.9</t>
  </si>
  <si>
    <t>a.10</t>
  </si>
  <si>
    <t>a.11</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</si>
  <si>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</si>
  <si>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</si>
  <si>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</si>
  <si>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</si>
  <si>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</si>
  <si>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</si>
  <si>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</si>
  <si>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</si>
  <si>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</si>
  <si>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</si>
  <si>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</si>
  <si>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</si>
  <si>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</si>
  <si>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</si>
  <si>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</si>
  <si>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</si>
  <si>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</si>
  <si>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</si>
  <si>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12 Way VTPN DB - Kitchen Equipment+ Lighting+Power DB</t>
  </si>
  <si>
    <t>8 Way SPN DB - UPS DB</t>
  </si>
  <si>
    <t>Isolators /ELCB /RCBO &amp; SWITCH SOCKETS</t>
  </si>
  <si>
    <t xml:space="preserve">Supply , installation, testing comissioning of DP isolator of 32 A </t>
  </si>
  <si>
    <t xml:space="preserve">Supply , installation, testing comissioning of DP MCB of 32 A </t>
  </si>
  <si>
    <t xml:space="preserve">Supply , installation, testing comissioning of DP MCB of 40 A </t>
  </si>
  <si>
    <t>a.12</t>
  </si>
  <si>
    <t>a.15</t>
  </si>
  <si>
    <t>a.16</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</si>
  <si>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</si>
  <si>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</si>
  <si>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</si>
  <si>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</si>
  <si>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</si>
  <si>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</si>
  <si>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</si>
  <si>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20 mm</t>
  </si>
  <si>
    <t>25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</si>
  <si>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</si>
  <si>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</si>
  <si>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</si>
  <si>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</si>
  <si>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</si>
  <si>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</si>
  <si>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</si>
  <si>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</si>
  <si>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</si>
  <si>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</si>
  <si>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</si>
  <si>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</si>
  <si>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</si>
  <si>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</si>
  <si>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</si>
  <si>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</si>
  <si>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</si>
  <si>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</si>
  <si>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</si>
  <si>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</si>
  <si>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</si>
  <si>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</si>
  <si>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</si>
  <si>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</si>
  <si>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</si>
  <si>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</si>
  <si>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</si>
  <si>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</si>
  <si>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F.7.0</t>
  </si>
  <si>
    <t>Cable Trays</t>
  </si>
  <si>
    <t>Cable Tray -Non Perforated for Kitchen</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</si>
  <si>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</si>
  <si>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</si>
  <si>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</si>
  <si>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</si>
  <si>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</si>
  <si>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</si>
  <si>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</si>
  <si>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</si>
  <si>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</si>
  <si>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</si>
  <si>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</si>
  <si>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</si>
  <si>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</si>
  <si>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</si>
  <si>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</si>
  <si>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</si>
  <si>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</si>
  <si>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</si>
  <si>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</si>
  <si>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</si>
  <si>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</si>
  <si>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</si>
  <si>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</si>
  <si>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</si>
  <si>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</si>
  <si>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</si>
  <si>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</si>
  <si>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</si>
  <si>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</si>
  <si>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</si>
  <si>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</si>
  <si>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</si>
  <si>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</si>
  <si>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</si>
  <si>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</si>
  <si>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</si>
  <si>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</si>
  <si>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</si>
  <si>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</si>
  <si>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</si>
  <si>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</si>
  <si>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</si>
  <si>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</si>
  <si>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</si>
  <si>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</si>
  <si>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</si>
  <si>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</si>
  <si>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</si>
  <si>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</si>
  <si>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</si>
  <si>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</si>
  <si>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</si>
  <si>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</si>
  <si>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</si>
  <si>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</si>
  <si>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</si>
  <si>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</si>
  <si>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</si>
  <si>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</si>
  <si>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</si>
  <si>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</si>
  <si>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</si>
  <si>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</si>
  <si>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</si>
  <si>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</si>
  <si>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</si>
  <si>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</si>
  <si>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</si>
  <si>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</si>
  <si>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</si>
  <si>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</si>
  <si>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Providing and fixing in position Panelling made out of 12 mm thk. Bison Board of approved make on one side with necessary  aluminum/M.S sections, framing details as mentioned below - c.(i).  (Surface area of single side will be consider for billing)</t>
  </si>
  <si>
    <t>h.1</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</si>
  <si>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</si>
  <si>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</si>
  <si>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</si>
  <si>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</si>
  <si>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</si>
  <si>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</si>
  <si>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</si>
  <si>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</si>
  <si>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Sub Total of E.3.0</t>
  </si>
  <si>
    <t>Sub Total of E.4.0</t>
  </si>
  <si>
    <t>Triple pole and neutral distribution board (VTPNDB with vertical busbar) with Double door surface/flush mounted comprising of following:-</t>
  </si>
  <si>
    <t xml:space="preserve">Incomer : </t>
  </si>
  <si>
    <t>Outgoing :</t>
  </si>
  <si>
    <t>With all necessary connections</t>
  </si>
  <si>
    <t>63A , TM based MCCB of 25kA with O/L, S/C &amp; E/F Protection - 01 No</t>
  </si>
  <si>
    <t xml:space="preserve">6/32A SP MCB - 18 Nos </t>
  </si>
  <si>
    <t>6/32 Amp TP MCB- 6 Nos</t>
  </si>
  <si>
    <t>Sub Total of F.1.0</t>
  </si>
  <si>
    <t xml:space="preserve">SPN DB </t>
  </si>
  <si>
    <t>8 Way SPN Double door type DB for Power comprising of following:-</t>
  </si>
  <si>
    <t>25A DP MCB  - 01 No</t>
  </si>
  <si>
    <t>16A SP MCB - 04 Nos</t>
  </si>
  <si>
    <t>10A SP MCB - 02 Nos</t>
  </si>
  <si>
    <t>Sub Total of F.3.0</t>
  </si>
  <si>
    <t>Primary (First) light point controlled by a MCB in the DB.</t>
  </si>
  <si>
    <t>g.1</t>
  </si>
  <si>
    <t>g.2</t>
  </si>
  <si>
    <t>Sub Total of F.4.0</t>
  </si>
  <si>
    <t>Sub Total of F.7.0</t>
  </si>
  <si>
    <t>Sub Total of F.8.0</t>
  </si>
  <si>
    <t>Sub Total of F.9.0</t>
  </si>
  <si>
    <t>Sub Total of F.10.0</t>
  </si>
  <si>
    <t>Data Modular Box</t>
  </si>
  <si>
    <t>G.1.0</t>
  </si>
  <si>
    <t>Sub Total of G.1.0</t>
  </si>
  <si>
    <t>w</t>
  </si>
  <si>
    <t>x</t>
  </si>
  <si>
    <t>y</t>
  </si>
  <si>
    <t>z</t>
  </si>
  <si>
    <t>aa</t>
  </si>
  <si>
    <t>ab</t>
  </si>
  <si>
    <t>Secondary (Loop) light point looped to first point and so on.(upto 6 mtr) wire length</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</si>
  <si>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</si>
  <si>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</si>
  <si>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</si>
  <si>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</si>
  <si>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</si>
  <si>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</si>
  <si>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</si>
  <si>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Fixing and installation of fresh air fan</t>
  </si>
  <si>
    <t>Fixing and installation of Exhaust air fan</t>
  </si>
  <si>
    <t>af</t>
  </si>
  <si>
    <t>ag</t>
  </si>
  <si>
    <t>set</t>
  </si>
  <si>
    <t>j.1 op 1</t>
  </si>
  <si>
    <t>e.4</t>
  </si>
  <si>
    <t>e.5</t>
  </si>
  <si>
    <t>RO</t>
  </si>
  <si>
    <t>S.NO.</t>
  </si>
  <si>
    <t>i.1</t>
  </si>
  <si>
    <t>i.2</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</si>
  <si>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</si>
  <si>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</si>
  <si>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</si>
  <si>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</si>
  <si>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</si>
  <si>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F.5.0</t>
  </si>
  <si>
    <t>Sub Total of F.5.0</t>
  </si>
  <si>
    <t>Dominos ………………….Civil &amp; Interiors BOQ| Ver 3.0</t>
  </si>
  <si>
    <t>7. Scaffolding will be in contractor scope upto 4mtr &amp; Above 4mtr rate will be chargeable. If required for  installation of civil &amp; MEP.</t>
  </si>
  <si>
    <t>Providing &amp; fixing 15mmX15mm anodized Aluminium  finish corner guard in approved shade powder coat matching to tile color above skirting level upto 2500 mm.</t>
  </si>
  <si>
    <t>Providing &amp; fixing 15mm wide 'T' shape anodized Aluminium Transition strip</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</si>
  <si>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</si>
  <si>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</si>
  <si>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</si>
  <si>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</si>
  <si>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</si>
  <si>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</si>
  <si>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</si>
  <si>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</si>
  <si>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</si>
  <si>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</si>
  <si>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r>
      <t>Tiles for Flooring -</t>
    </r>
    <r>
      <rPr>
        <b/>
        <sz val="10"/>
        <rFont val="Times New Roman"/>
        <family val="1"/>
      </rPr>
      <t>(Details-</t>
    </r>
    <r>
      <rPr>
        <sz val="10"/>
        <rFont val="Times New Roman"/>
        <family val="1"/>
      </rPr>
      <t xml:space="preserve"> </t>
    </r>
    <r>
      <rPr>
        <b/>
        <sz val="10"/>
        <rFont val="Times New Roman"/>
        <family val="1"/>
      </rPr>
      <t>Refer Material Spec. sheet) no.- A (2a)</t>
    </r>
    <r>
      <rPr>
        <sz val="10"/>
        <rFont val="Times New Roman"/>
        <family val="1"/>
      </rPr>
      <t xml:space="preserve">,  FF02
(Kitchen  &amp; BOH) </t>
    </r>
  </si>
  <si>
    <r>
      <t xml:space="preserve">Skirting </t>
    </r>
    <r>
      <rPr>
        <b/>
        <sz val="10"/>
        <rFont val="Times New Roman"/>
        <family val="1"/>
      </rPr>
      <t>-(Details- Refer Material Spec. sheet) no.- 2a,</t>
    </r>
    <r>
      <rPr>
        <sz val="10"/>
        <rFont val="Times New Roman"/>
        <family val="1"/>
      </rPr>
      <t xml:space="preserve">  FF02
(Kitchen  &amp; BOH)  </t>
    </r>
  </si>
  <si>
    <r>
      <t xml:space="preserve">Skirting                                           (Booth seating)
FF 04 - Kajaria Sheesham Rosewood or Somany Strio Verano wood Teak . </t>
    </r>
    <r>
      <rPr>
        <b/>
        <sz val="10"/>
        <color theme="1"/>
        <rFont val="Times New Roman"/>
        <family val="1"/>
      </rPr>
      <t>(Details- Refer Material Spec. sheet)</t>
    </r>
  </si>
  <si>
    <r>
      <t xml:space="preserve">Wall Tile Cladding - 2 (Kitchen &amp; BOH area). </t>
    </r>
    <r>
      <rPr>
        <b/>
        <sz val="10"/>
        <color theme="1"/>
        <rFont val="Times New Roman"/>
        <family val="1"/>
      </rPr>
      <t xml:space="preserve"> (Details- Refer Material Spec. sheet) no.B(3) </t>
    </r>
  </si>
  <si>
    <r>
      <t xml:space="preserve">Wall Cladding - plain Tile  (BOH &amp; Staff changing room area). </t>
    </r>
    <r>
      <rPr>
        <b/>
        <sz val="10"/>
        <color theme="1"/>
        <rFont val="Times New Roman"/>
        <family val="1"/>
      </rPr>
      <t>(Details- Refer Material Spec. sheet) no.B(4)</t>
    </r>
  </si>
  <si>
    <r>
      <t xml:space="preserve">Providing and fixing in position </t>
    </r>
    <r>
      <rPr>
        <sz val="10"/>
        <color rgb="FF0000FF"/>
        <rFont val="Times New Roman"/>
        <family val="1"/>
      </rPr>
      <t>Glazed Vitrified Tile</t>
    </r>
    <r>
      <rPr>
        <sz val="10"/>
        <rFont val="Times New Roman"/>
        <family val="1"/>
      </rPr>
      <t xml:space="preserv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</si>
  <si>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10"/>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</si>
  <si>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10"/>
        <color rgb="FF000000"/>
        <rFont val="Times New Roman"/>
        <family val="1"/>
      </rPr>
      <t>double compression weatherproof glands</t>
    </r>
    <r>
      <rPr>
        <sz val="10"/>
        <color rgb="FF000000"/>
        <rFont val="Times New Roman"/>
        <family val="1"/>
      </rPr>
      <t>, insulation tape, Name Plate at Both Ends and all necessary material to complete the termination.</t>
    </r>
  </si>
  <si>
    <r>
      <t>3C x 2.5mm</t>
    </r>
    <r>
      <rPr>
        <vertAlign val="superscript"/>
        <sz val="10"/>
        <color theme="1"/>
        <rFont val="Times New Roman"/>
        <family val="1"/>
      </rPr>
      <t>2</t>
    </r>
    <r>
      <rPr>
        <sz val="10"/>
        <color theme="1"/>
        <rFont val="Times New Roman"/>
        <family val="1"/>
      </rPr>
      <t xml:space="preserve"> 1100V grade flexible copper conductor sheathed FLRS PVC cable (P, N, IG)- IS 694/1990.</t>
    </r>
  </si>
  <si>
    <r>
      <t>3C x 4.0mm</t>
    </r>
    <r>
      <rPr>
        <vertAlign val="superscript"/>
        <sz val="10"/>
        <rFont val="Times New Roman"/>
        <family val="1"/>
      </rPr>
      <t>2</t>
    </r>
    <r>
      <rPr>
        <sz val="10"/>
        <rFont val="Times New Roman"/>
        <family val="1"/>
      </rPr>
      <t xml:space="preserve"> 1100V grade flexible copper conductor sheathed FLRS PVC cable (P, N, IG)- IS 694/1990.</t>
    </r>
  </si>
  <si>
    <r>
      <rPr>
        <sz val="10"/>
        <color rgb="FF000000"/>
        <rFont val="Times New Roman"/>
        <family val="1"/>
      </rPr>
      <t xml:space="preserve"> </t>
    </r>
    <r>
      <rPr>
        <sz val="10"/>
        <color theme="1"/>
        <rFont val="Times New Roman"/>
        <family val="1"/>
      </rPr>
      <t>VGA cable Including spliter</t>
    </r>
  </si>
  <si>
    <t>Providing &amp; erecting Hot deeped Galvanised Non -Perforated type Cable tray manufactured from 18 swg (1.6 mm thick) GI sheet of 300 mm width &amp; 50 mm height complete with necessary coupler plates &amp; hardware in approved manner  Including Paint</t>
  </si>
  <si>
    <t>Power Point wiring</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</si>
  <si>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</si>
  <si>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</si>
  <si>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</si>
  <si>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</si>
  <si>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</si>
  <si>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</si>
  <si>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</si>
  <si>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</si>
  <si>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</si>
  <si>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</si>
  <si>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</si>
  <si>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</si>
  <si>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k.1</t>
  </si>
  <si>
    <t>k.2</t>
  </si>
  <si>
    <t>ah</t>
  </si>
  <si>
    <t>OGT Installation with all required plumbing fittings (CPVC) pipe of 32mm dia under three sink unit</t>
  </si>
  <si>
    <t>Area</t>
  </si>
  <si>
    <t>A. CIVIL &amp; INTERIOR BOQ-Lucknow airport</t>
  </si>
  <si>
    <r>
      <t>Dado Tile Cladding on Counter-
130 x 800 mm - Sheesham Rosewood (Herringbone pattern).(</t>
    </r>
    <r>
      <rPr>
        <b/>
        <sz val="10"/>
        <color theme="1"/>
        <rFont val="Times New Roman"/>
        <family val="1"/>
      </rPr>
      <t>Details- Refer Material Spec. sheet</t>
    </r>
    <r>
      <rPr>
        <sz val="10"/>
        <color theme="1"/>
        <rFont val="Times New Roman"/>
        <family val="1"/>
      </rPr>
      <t>)</t>
    </r>
  </si>
  <si>
    <r>
      <t xml:space="preserve">Exterior Textured Paint </t>
    </r>
    <r>
      <rPr>
        <u/>
        <sz val="10"/>
        <color theme="1"/>
        <rFont val="Times New Roman"/>
        <family val="1"/>
      </rPr>
      <t>(Grey Mtter 8304 Light Shade)</t>
    </r>
    <r>
      <rPr>
        <sz val="10"/>
        <color theme="1"/>
        <rFont val="Times New Roman"/>
        <family val="1"/>
      </rPr>
      <t xml:space="preserve"> on facade portal- Refer material specification sheet</t>
    </r>
  </si>
  <si>
    <t>b(i)</t>
  </si>
  <si>
    <t>b(ii)</t>
  </si>
  <si>
    <t>Providing and fixing SS open grating of size 600X300MM with MS jali inside size complete and inside chamber base finish in PCC and brick surface to be  finished with tile</t>
  </si>
  <si>
    <t>Providing and fixing SS open grating of size 450X300MM with MS jali inside size complete and inside chamber base finish in PCC and brick surface to be  finished with tile</t>
  </si>
  <si>
    <t>Painting - Asain coal mine 8301 (Vertical Exposed Surfaces)</t>
  </si>
  <si>
    <t xml:space="preserve">Painting - Asain coal mine 8301 (Ceiling)
</t>
  </si>
  <si>
    <t>TRACK 2MTR/BLK</t>
  </si>
  <si>
    <t xml:space="preserve"> TRACK 1MTR/BLK</t>
  </si>
  <si>
    <t>NORMAL T5 LIGHT</t>
  </si>
  <si>
    <t>Tube light 4'</t>
  </si>
  <si>
    <r>
      <t xml:space="preserve">Deco.Conical Light for C.A in 4000Kelvin/LED bulb of 6 watts. Size 300mm Dia. B22 Holder.Outer shell finish –Black matt/internal with Peanut Butter (RAL Code- RAL 060 70 20). </t>
    </r>
    <r>
      <rPr>
        <b/>
        <sz val="9"/>
        <color theme="1"/>
        <rFont val="Verdana"/>
        <family val="2"/>
      </rPr>
      <t>ABOVE BOOTH SEATS</t>
    </r>
  </si>
  <si>
    <t>CUSTOMER AREA DECORATIVE DOME LIGHT</t>
  </si>
  <si>
    <r>
      <t>SURFACE MOUNTED CYLINDRICAL Light 18 watts (wall washer 45-60</t>
    </r>
    <r>
      <rPr>
        <u/>
        <sz val="9"/>
        <color theme="1"/>
        <rFont val="Verdana"/>
        <family val="2"/>
      </rPr>
      <t xml:space="preserve"> degree beam angle</t>
    </r>
    <r>
      <rPr>
        <sz val="9"/>
        <color theme="1"/>
        <rFont val="Verdana"/>
        <family val="2"/>
      </rPr>
      <t xml:space="preserve">)in 4000kelvin/ TO BE USED IN DOUBLE HEIGHT SPACE  </t>
    </r>
  </si>
  <si>
    <t>SURFACE MOUNTED LIGHT FOR C.A</t>
  </si>
  <si>
    <r>
      <t>SURFACE MOUNTED CYLINDRICAL Light 9 watts (wall washer 45/60</t>
    </r>
    <r>
      <rPr>
        <u/>
        <sz val="9"/>
        <color theme="1"/>
        <rFont val="Verdana"/>
        <family val="2"/>
      </rPr>
      <t xml:space="preserve"> degree beam angle</t>
    </r>
    <r>
      <rPr>
        <sz val="9"/>
        <color theme="1"/>
        <rFont val="Verdana"/>
        <family val="2"/>
      </rPr>
      <t>)in 4000kelvin/ TO BE USED IN NORMAL SPACE HEIGHT</t>
    </r>
  </si>
  <si>
    <t>SURFACE MOUNTED LIGHT FOR CA - REGULAR HT.</t>
  </si>
  <si>
    <r>
      <t>Track SPOT Light 25 watts (wall washer 45-60</t>
    </r>
    <r>
      <rPr>
        <u/>
        <sz val="9"/>
        <color rgb="FFFF0000"/>
        <rFont val="Verdana"/>
        <family val="2"/>
      </rPr>
      <t xml:space="preserve"> degree beam angle</t>
    </r>
    <r>
      <rPr>
        <sz val="9"/>
        <color rgb="FFFF0000"/>
        <rFont val="Verdana"/>
        <family val="2"/>
      </rPr>
      <t xml:space="preserve">)in 4000 kelvin/ TO BE USED IN DOUBLE HEIGHT SPACE  </t>
    </r>
  </si>
  <si>
    <t>TRACK LIGHT</t>
  </si>
  <si>
    <r>
      <t>Track SPOT Light 18 watts (wall washer 45/60</t>
    </r>
    <r>
      <rPr>
        <u/>
        <sz val="9"/>
        <color theme="1"/>
        <rFont val="Verdana"/>
        <family val="2"/>
      </rPr>
      <t xml:space="preserve"> degree beam angle</t>
    </r>
    <r>
      <rPr>
        <sz val="9"/>
        <color theme="1"/>
        <rFont val="Verdana"/>
        <family val="2"/>
      </rPr>
      <t xml:space="preserve">)in 4000 kelvin/ to be used in </t>
    </r>
    <r>
      <rPr>
        <b/>
        <sz val="9"/>
        <color theme="1"/>
        <rFont val="Verdana"/>
        <family val="2"/>
      </rPr>
      <t>double height.</t>
    </r>
  </si>
  <si>
    <r>
      <t>Track SPOT Light 9 watts (wall washer 24</t>
    </r>
    <r>
      <rPr>
        <u/>
        <sz val="9"/>
        <color theme="1"/>
        <rFont val="Verdana"/>
        <family val="2"/>
      </rPr>
      <t xml:space="preserve"> degree beam angle</t>
    </r>
    <r>
      <rPr>
        <sz val="9"/>
        <color theme="1"/>
        <rFont val="Verdana"/>
        <family val="2"/>
      </rPr>
      <t xml:space="preserve">)in 4000 kelvin TO HIGHLIGHT </t>
    </r>
    <r>
      <rPr>
        <b/>
        <sz val="9"/>
        <color theme="1"/>
        <rFont val="Verdana"/>
        <family val="2"/>
      </rPr>
      <t>WALLS ARTICLAD &amp; GRAPHICS</t>
    </r>
    <r>
      <rPr>
        <sz val="9"/>
        <color theme="1"/>
        <rFont val="Verdana"/>
        <family val="2"/>
      </rPr>
      <t xml:space="preserve"> for regular height.</t>
    </r>
  </si>
  <si>
    <r>
      <t xml:space="preserve">Deco.Conical Light for C.A in 4000Kelvin/LED bulb of 6 watts. Size 300x300mm.B22 Holder.Outer shell finish –Black matt/internal with Peanut Butter (RAL Code- RAL 060 70 20) above </t>
    </r>
    <r>
      <rPr>
        <b/>
        <sz val="9"/>
        <color theme="1"/>
        <rFont val="Verdana"/>
        <family val="2"/>
      </rPr>
      <t xml:space="preserve">BAR TABLE </t>
    </r>
  </si>
  <si>
    <t>CUSTOMER AREA DECORATIVE CONICAL LIGHT</t>
  </si>
  <si>
    <t>Deco.Pendant Light for Kitchen in 6000Kelvin/LED bulb of 6 watts in 3"-4”ht.with B22 Holder.Indoor Fixture</t>
  </si>
  <si>
    <t>KITCHEN-PENDENT LIGHT ABOVE MAKELINE</t>
  </si>
  <si>
    <r>
      <t xml:space="preserve">Concealed panel light for toilet in 12watts with 4000Kelvin. Size of light to be 6" Dia. And white color for </t>
    </r>
    <r>
      <rPr>
        <b/>
        <sz val="9"/>
        <color theme="1"/>
        <rFont val="Verdana"/>
        <family val="2"/>
      </rPr>
      <t>Hand wash/ Wash room/Change room</t>
    </r>
  </si>
  <si>
    <t>PANEL LIGHT FOR TOILET/HAND WASH</t>
  </si>
  <si>
    <t>Concealed Spot light in 9 watts with IP65 rating. Size of light to be 3-4 Inches Dia. With Beam angle 45Deg. Light ot be finish in White powder coating and 60Deg. for double height</t>
  </si>
  <si>
    <t>FAÇADE SPOT LIGHT IN CASE OF FALSE CEILING</t>
  </si>
  <si>
    <t>Profile light 20W above Kitchen counter in 4000 Kelvin with PCB(req.length of 1.2 mtrs. In size of 35x35mm). Finished with Black powder coating.</t>
  </si>
  <si>
    <t>LINEAR PROFILE LIGHT POS COUNTER</t>
  </si>
  <si>
    <t>Profile light 30W for Rafters in 4000 Kelvin  with PCB(req. length of 2mtrs. In size of 70x50mm) in multiple of 8'/12' . Finished with Black powder coating.</t>
  </si>
  <si>
    <t>LINEAR PROFILE LIGHT RAFTERS</t>
  </si>
  <si>
    <r>
      <t>Profile light for kitchen in 6000 Kelvin-40 watts- with</t>
    </r>
    <r>
      <rPr>
        <sz val="11"/>
        <color rgb="FF000000"/>
        <rFont val="Calibri"/>
        <family val="2"/>
        <scheme val="minor"/>
      </rPr>
      <t xml:space="preserve"> 3 PCB rows</t>
    </r>
    <r>
      <rPr>
        <sz val="11"/>
        <color theme="1"/>
        <rFont val="Calibri"/>
        <family val="2"/>
        <scheme val="minor"/>
      </rPr>
      <t>(req. length of 1.2 mtrs.in size of 65x65mm or 70x70mm) in 10w/RFT. Finished with Black powder coating.</t>
    </r>
  </si>
  <si>
    <t>LINEAR PROFILE LIGHT KITCHEN</t>
  </si>
  <si>
    <t>ref image</t>
  </si>
  <si>
    <t>Gas Pipeline with solenoid shutt off valve with meter</t>
  </si>
  <si>
    <t>Gas detector panel with sensor and cabling with integration with solenoid valve</t>
  </si>
  <si>
    <t>Location</t>
  </si>
  <si>
    <t>Length</t>
  </si>
  <si>
    <t>Breadth</t>
  </si>
  <si>
    <t>Hieght</t>
  </si>
  <si>
    <t>RA Qty.</t>
  </si>
  <si>
    <t>Kitchen</t>
  </si>
  <si>
    <t>BOH</t>
  </si>
  <si>
    <t>COLD ROOM SIDE</t>
  </si>
  <si>
    <t>BOH Door</t>
  </si>
  <si>
    <t>Counter</t>
  </si>
  <si>
    <t>Manager</t>
  </si>
  <si>
    <t>Cold Room Entrance</t>
  </si>
  <si>
    <t>Total</t>
  </si>
  <si>
    <t>DMB</t>
  </si>
  <si>
    <t>Loft</t>
  </si>
  <si>
    <t>Front Façade</t>
  </si>
  <si>
    <t>AHU Support</t>
  </si>
  <si>
    <t>Hood Support</t>
  </si>
  <si>
    <t>Cold Front</t>
  </si>
  <si>
    <t>41.5+4.1+15.5+36+32</t>
  </si>
  <si>
    <t>Front</t>
  </si>
  <si>
    <t>Left Wall</t>
  </si>
  <si>
    <t>Hood Wall</t>
  </si>
  <si>
    <t>Right Wall</t>
  </si>
  <si>
    <t>-</t>
  </si>
  <si>
    <t>Side Wall</t>
  </si>
  <si>
    <t>False Cielling</t>
  </si>
  <si>
    <t>As False Ceilling Area</t>
  </si>
  <si>
    <t>DMB Box Pipes &amp; CNC Frames</t>
  </si>
  <si>
    <t>Counter + DMB Framing</t>
  </si>
  <si>
    <t>R.A.Qty</t>
  </si>
  <si>
    <t>MB SHEET</t>
  </si>
  <si>
    <t>Right Colum</t>
  </si>
  <si>
    <t>Cold Room Front</t>
  </si>
  <si>
    <t>Cold Room Left</t>
  </si>
  <si>
    <t>Cold Room Colum</t>
  </si>
  <si>
    <t>Cold Room Area</t>
  </si>
  <si>
    <t>HOOD HANGING</t>
  </si>
  <si>
    <t>MAKELINE FIXING</t>
  </si>
  <si>
    <t>BOH Ceilling</t>
  </si>
  <si>
    <t>COLD Store Ceilling</t>
  </si>
  <si>
    <t>Kitchen Ceilling</t>
  </si>
  <si>
    <t>Door Deduction</t>
  </si>
  <si>
    <t>BOH Side</t>
  </si>
  <si>
    <t>BOH side</t>
  </si>
  <si>
    <t>Flap Door Deduction</t>
  </si>
  <si>
    <t>Rate</t>
  </si>
  <si>
    <t>Amount</t>
  </si>
  <si>
    <t>BOQ Qty</t>
  </si>
  <si>
    <t>Extra Qty</t>
  </si>
  <si>
    <t>TOTAL</t>
  </si>
  <si>
    <t>Remarks</t>
  </si>
  <si>
    <t>Previous bill</t>
  </si>
  <si>
    <t>This bill</t>
  </si>
  <si>
    <t>Up To Date</t>
  </si>
  <si>
    <t>PROJECT: Dominos, LUCKNOW AIRPORT - TERMINAL-T3</t>
  </si>
  <si>
    <t xml:space="preserve">EXTRA QAUNTITY </t>
  </si>
  <si>
    <t>HVAC High Side &amp; Low side works BOQ</t>
  </si>
  <si>
    <t xml:space="preserve">Part -A- HVAC Low side Works </t>
  </si>
  <si>
    <t>S.NO</t>
  </si>
  <si>
    <t>SITC of HIGH SIDE WORKS</t>
  </si>
  <si>
    <t>UOM</t>
  </si>
  <si>
    <t>QTY</t>
  </si>
  <si>
    <t>Duct Size</t>
  </si>
  <si>
    <t xml:space="preserve">Breath </t>
  </si>
  <si>
    <t>RA Qty</t>
  </si>
  <si>
    <t>RATE</t>
  </si>
  <si>
    <t>AMOUNT</t>
  </si>
  <si>
    <t>Supply of 3000 CFM AHU (ZECO, EDGETECH, REVENT)</t>
  </si>
  <si>
    <t xml:space="preserve">SITC of Single Skin GI air handling Unit with 50 mm Static Pressure with Fire retarden canvas, 1.2mm GI base, Fan monting with Vibration Isolator, Outer Skin: 22gauge GI Powder Coated.
Blower Make: Blowtech/Fanair/Nicotra/Kruger Filters: Almunium wire mesh pre filter Motor: ABB/Crompton/Siemence/Hindustan Motor Type: IE2,  coil having 4 row deep </t>
  </si>
  <si>
    <t>LOW SIDE WORK</t>
  </si>
  <si>
    <t>Ducting</t>
  </si>
  <si>
    <r>
      <t>Supply, fabrication, installation and testing of 120 GSM galvanised  GSS sheet metal ducts with Insulation in accordance with the approved drawing  complete with all accessories, bends, fittings, specials, chutes, vanes, necessary supports etc. as per specification.</t>
    </r>
    <r>
      <rPr>
        <b/>
        <sz val="11"/>
        <color theme="1"/>
        <rFont val="Calibri"/>
        <family val="2"/>
      </rPr>
      <t xml:space="preserve"> (Makes- Sail / Tata / Jindal)</t>
    </r>
  </si>
  <si>
    <t>0.63 MM (24 Gauge) Square Duct</t>
  </si>
  <si>
    <t>Sqm</t>
  </si>
  <si>
    <t>0.65x0.65</t>
  </si>
  <si>
    <t>0.8 MM (22 Gauge) Square Duct</t>
  </si>
  <si>
    <t>0.45x0.45</t>
  </si>
  <si>
    <t>Duct Insulation Nitrile Rubber</t>
  </si>
  <si>
    <t xml:space="preserve">Item No. 2.1+2.2 </t>
  </si>
  <si>
    <t>Supply and Installation of MS pipe for Air Handling Unit</t>
  </si>
  <si>
    <t>Rm</t>
  </si>
  <si>
    <t>AUH FRAME</t>
  </si>
  <si>
    <t>SUPPORT FROM TOP</t>
  </si>
  <si>
    <t>EXTRA SUPPORT</t>
  </si>
  <si>
    <t>Supply and Installation of Ball/Butterfly Valve</t>
  </si>
  <si>
    <t>Supply and Installation of Y-type Strainer</t>
  </si>
  <si>
    <t>Supply and Installation of flexible Connection for AHU</t>
  </si>
  <si>
    <r>
      <t xml:space="preserve">Supply &amp; Fixing of </t>
    </r>
    <r>
      <rPr>
        <b/>
        <sz val="11"/>
        <rFont val="Calibri"/>
        <family val="2"/>
      </rPr>
      <t>Supply air</t>
    </r>
    <r>
      <rPr>
        <sz val="11"/>
        <rFont val="Calibri"/>
        <family val="2"/>
      </rPr>
      <t xml:space="preserve"> Aluminium Extruded Powder Coated </t>
    </r>
    <r>
      <rPr>
        <b/>
        <sz val="11"/>
        <rFont val="Calibri"/>
        <family val="2"/>
      </rPr>
      <t xml:space="preserve">Linear Grill with Collor damper </t>
    </r>
    <r>
      <rPr>
        <sz val="11"/>
        <rFont val="Calibri"/>
        <family val="2"/>
      </rPr>
      <t>with End Flanges in approved RAL Shade</t>
    </r>
  </si>
  <si>
    <t>sqm</t>
  </si>
  <si>
    <r>
      <t>Supply &amp; Fixing of</t>
    </r>
    <r>
      <rPr>
        <b/>
        <sz val="11"/>
        <rFont val="Calibri"/>
        <family val="2"/>
      </rPr>
      <t xml:space="preserve"> Return</t>
    </r>
    <r>
      <rPr>
        <sz val="11"/>
        <rFont val="Calibri"/>
        <family val="2"/>
      </rPr>
      <t xml:space="preserve"> air Aluminium Extruded Powder Coated </t>
    </r>
    <r>
      <rPr>
        <b/>
        <sz val="11"/>
        <rFont val="Calibri"/>
        <family val="2"/>
      </rPr>
      <t xml:space="preserve">Linear Grill without Collor damper </t>
    </r>
    <r>
      <rPr>
        <sz val="11"/>
        <rFont val="Calibri"/>
        <family val="2"/>
      </rPr>
      <t>with End Flanges in approved RAL Shade</t>
    </r>
  </si>
  <si>
    <t xml:space="preserve">Supply &amp; Fixing of Volume Control Collar </t>
  </si>
  <si>
    <t xml:space="preserve">Supply and Installation of Fire damper </t>
  </si>
  <si>
    <t>Control Panel for fire damper</t>
  </si>
  <si>
    <t>Supply Installation of Canvass connection</t>
  </si>
  <si>
    <t>Canvass connection for AHU/fresh air unit/exhaust air unit /AW/Scrubber Unit to Duct complete work like G.I frame, nut bolts, gasket etc. as per requirement.</t>
  </si>
  <si>
    <t>DRAIN PIPING</t>
  </si>
  <si>
    <t>Supply, installation HDPE condensate drain pipe with necessary fittings, supports, insulation, etc.</t>
  </si>
  <si>
    <t>25 mm dia</t>
  </si>
  <si>
    <t>Rmt</t>
  </si>
  <si>
    <t>Chilled Water Pipe Insulation</t>
  </si>
  <si>
    <t>Pressure Gauge</t>
  </si>
  <si>
    <t>Temperature Gauge</t>
  </si>
  <si>
    <t>Total Amount Part -A</t>
  </si>
  <si>
    <t>Total Amount without tax Part - (A)</t>
  </si>
  <si>
    <t>ABSTRACT SHEET</t>
  </si>
  <si>
    <t>Previous Bill</t>
  </si>
  <si>
    <t>This Bill</t>
  </si>
  <si>
    <t>Upto Date</t>
  </si>
  <si>
    <t>Semolina Projects</t>
  </si>
  <si>
    <t>Details : Project Invoicing</t>
  </si>
  <si>
    <t>S. No.</t>
  </si>
  <si>
    <t>Items</t>
  </si>
  <si>
    <t>PO Value</t>
  </si>
  <si>
    <t xml:space="preserve">Cumulative </t>
  </si>
  <si>
    <t>Varition (In Amount)</t>
  </si>
  <si>
    <t>Civil &amp; Interior Work</t>
  </si>
  <si>
    <t>Subtotal</t>
  </si>
  <si>
    <t>GST @ 18%</t>
  </si>
  <si>
    <t>Grand Total</t>
  </si>
  <si>
    <t>Project : Domino's</t>
  </si>
  <si>
    <t xml:space="preserve">PO No.: PO/23-24/000068 </t>
  </si>
  <si>
    <t xml:space="preserve">HVAC High side &amp; Low side work </t>
  </si>
  <si>
    <t xml:space="preserve">Lighting </t>
  </si>
  <si>
    <t>Varition</t>
  </si>
  <si>
    <t>CCTV ABSTRACT</t>
  </si>
  <si>
    <t>A</t>
  </si>
  <si>
    <t>CCTV SYSTEM</t>
  </si>
  <si>
    <t>Qty</t>
  </si>
  <si>
    <t xml:space="preserve">RATE </t>
  </si>
  <si>
    <t xml:space="preserve">Supply, installation, testing &amp; commissioning  of Indoor IP IR Dome camera with minimum specifications 2MP, 1080P resolution @25FPS, 2.8 mm Lens, 15-20m IR distance with Auto ICR, H.264, TDN, HLC/DWDR/BLC, ONVIF Profile S, PoE, 12VDC complete with wall mount bracket and all fitting accesories a per site requirements .        </t>
  </si>
  <si>
    <t xml:space="preserve">Supply, installation, testing &amp; commissioning  of  8 Channel Network Video Recoder , Multiplex recording schedule options: manual, alarm, motion detection, timing Multiplex operation: live view, record, play back, backup and remotely control the system simultaneously, HDMI and VGA output simultaneously at up to1080P resolutio, H.264 High profile decoding, 2 SATA HDD interface: 4TB storage capacity for each slot, ONVIF 2.0 compliant, Power: DC12V   </t>
  </si>
  <si>
    <t>Supply Installation of 4 TB HDD complete with all accessories as required Approved Make : Seagate/WD (As per Manufacturer)</t>
  </si>
  <si>
    <t>Supply, installation, testing &amp; commissioning of 32" LED Monitor complete with all accessories as required.  Make :Samsung/LG</t>
  </si>
  <si>
    <t>CPU/Serve will be as per Jubilant IT team specification and co-ordinate at site</t>
  </si>
  <si>
    <t>CCTV RA</t>
  </si>
  <si>
    <t>RA QTY</t>
  </si>
  <si>
    <t>CCTV</t>
  </si>
  <si>
    <t>AS PER PO</t>
  </si>
  <si>
    <t>Cumulative Amount (INR)</t>
  </si>
  <si>
    <t>Present Bill Amount (INR)</t>
  </si>
  <si>
    <t xml:space="preserve">Sub Total </t>
  </si>
  <si>
    <t>Vendor Name : VSAS GROUP</t>
  </si>
  <si>
    <t>Civil Head</t>
  </si>
  <si>
    <t>A.1.0</t>
  </si>
  <si>
    <t>Dismantling and Demolitions</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</si>
  <si>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</si>
  <si>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</si>
  <si>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Brick Wall ,Wall tiles, Floor tiles, including base,Partitions,Existing Wall Plaster ,Electrical conduits ,wiring,DB,sockets and Punning removing including old plumbing and sanitary lines</t>
  </si>
  <si>
    <t>Removal PCC of thickness upto 5 inches</t>
  </si>
  <si>
    <t>Removal PCC of thickness between 6 inches to 12 inches</t>
  </si>
  <si>
    <t>False Ceiling removing inclusive wire &amp; Light</t>
  </si>
  <si>
    <t>Façade (Including Glass ,Signgage ,Window ,Frames and ACP boxing etc)</t>
  </si>
  <si>
    <t>Existing Rolling shutter removing</t>
  </si>
  <si>
    <t>Existing Cable Trays ,Duct Removing from the site and carting away from the site</t>
  </si>
  <si>
    <t>Making Core Cut</t>
  </si>
  <si>
    <t>Making Core cut with Diamond cutter &amp; clearing the debris and carting away the same from site.</t>
  </si>
  <si>
    <t>Making core cutting of 75 dia</t>
  </si>
  <si>
    <t>Making core cutting of 100 dia</t>
  </si>
  <si>
    <t>Making core cutting of 150 dia</t>
  </si>
  <si>
    <t>Making core cutting of 200 dia</t>
  </si>
  <si>
    <t>Making Cut -out &amp; Opening</t>
  </si>
  <si>
    <t>Making cutouts and openings in existing walls for ducts etc. The cost to be inclusive of making good all affected areas with smooth plaster and disposal of debris at an indicated location off site.</t>
  </si>
  <si>
    <t>Sub Total of A.1.0</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</si>
  <si>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</si>
  <si>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</si>
  <si>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</si>
  <si>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Sub Total of A.2.0</t>
  </si>
  <si>
    <t>A.3.0</t>
  </si>
  <si>
    <t>Brick Wall and Plaster</t>
  </si>
  <si>
    <t>Autoclaved Aerated Concrete Block</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</si>
  <si>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</si>
  <si>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</si>
  <si>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</si>
  <si>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</si>
  <si>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</si>
  <si>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Brick Work</t>
  </si>
  <si>
    <t>115mm thick Brick Masonry</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</si>
  <si>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</si>
  <si>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</si>
  <si>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</si>
  <si>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Plaster</t>
  </si>
  <si>
    <t>12mm to 15mm Plastering</t>
  </si>
  <si>
    <t>Plastering the Siporex / brick masonry walls with 12mm to 15mm thk. Single coat cement plaster in 1: 4 (cement : sand proportion) with chickenmesh jali wherever required, including scaffolding and curing complete as specified and as directed by Site Engineer.</t>
  </si>
  <si>
    <t>Sub Total of A.3.0</t>
  </si>
  <si>
    <t>A.4.0</t>
  </si>
  <si>
    <t>Brickbat Coba and Water proofing</t>
  </si>
  <si>
    <t>Raised Brickbat Coba (Toilets)</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</si>
  <si>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</si>
  <si>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</si>
  <si>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</si>
  <si>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</si>
  <si>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</si>
  <si>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 xml:space="preserve">Water proofing (Toilet &amp; Kitchen sink area)with Membrane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</si>
  <si>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</si>
  <si>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10"/>
        <rFont val="Times New Roman"/>
        <family val="1"/>
      </rPr>
      <t xml:space="preserve"> </t>
    </r>
    <r>
      <rPr>
        <sz val="10"/>
        <rFont val="Times New Roman"/>
        <family val="1"/>
      </rPr>
      <t>Including protection plaster
Ponding test to be carried out for minimum 48 hours. 
Approved makes : Zydex, sika</t>
    </r>
  </si>
  <si>
    <t>Sub Total of A.4.0</t>
  </si>
  <si>
    <t>Motorized Rolling Shutter for entrance</t>
  </si>
  <si>
    <r>
      <t>Providing &amp; fixing Rolling Shutter including motarized mechanism to be operated with key/switch  of min. 20 guage MS sheet, including floor locks, guide rail, first quality enamel paint (</t>
    </r>
    <r>
      <rPr>
        <sz val="10"/>
        <rFont val="Times New Roman"/>
        <family val="1"/>
      </rPr>
      <t xml:space="preserve"> 1 coat of primer &amp; 2 or more coat of paint until achieved smooth finish )</t>
    </r>
    <r>
      <rPr>
        <sz val="10"/>
        <color rgb="FFFF0000"/>
        <rFont val="Times New Roman"/>
        <family val="1"/>
      </rPr>
      <t>.</t>
    </r>
    <r>
      <rPr>
        <sz val="10"/>
        <color theme="1"/>
        <rFont val="Times New Roman"/>
        <family val="1"/>
      </rPr>
      <t xml:space="preserve"> Rate including cost of transportation, loading, unloading, scaffolding, wastage, taxes etc. as mentioned in drawings  directed by Site Engineer.</t>
    </r>
  </si>
  <si>
    <t>Manual Rolling Shutter  with gear Box for entrance</t>
  </si>
  <si>
    <r>
      <t>Providing &amp; fixing manual Rolling Shutter including manual gear box of min. 20 guage MS sheet, including floor locks, guide rail, first quality enamel paint  (</t>
    </r>
    <r>
      <rPr>
        <sz val="10"/>
        <rFont val="Times New Roman"/>
        <family val="1"/>
      </rPr>
      <t xml:space="preserve"> 1 coat of primer &amp; 2 or more coat of paint until achieved smooth finish</t>
    </r>
    <r>
      <rPr>
        <sz val="10"/>
        <color theme="1"/>
        <rFont val="Times New Roman"/>
        <family val="1"/>
      </rPr>
      <t xml:space="preserve"> ). Rate including cost of transportation, loading, unloading, scaffolding, wastage, taxes etc. as mentioned in drawings  directed by Site Engineer.</t>
    </r>
  </si>
  <si>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</si>
  <si>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</si>
  <si>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</si>
  <si>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</si>
  <si>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</si>
  <si>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</si>
  <si>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</si>
  <si>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r>
      <t xml:space="preserve">Tiles for Flooring     (General seating area)
FF 01 Kajaria -Fog Perla, cool cement, cool silver (Matt Finish) /Somany-Ethos grey </t>
    </r>
    <r>
      <rPr>
        <b/>
        <sz val="10"/>
        <rFont val="Times New Roman"/>
        <family val="1"/>
      </rPr>
      <t>(Details- Refer Material Spec. sheet)</t>
    </r>
  </si>
  <si>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</si>
  <si>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r>
      <t xml:space="preserve">Tiles for Flooring  (Light) - (Booth seating)
FF 04 - Kajaria Sheesham Rosewood/ RAK AMBER OAK or Somany Strio Verano wood Teak  </t>
    </r>
    <r>
      <rPr>
        <b/>
        <sz val="10"/>
        <color theme="1"/>
        <rFont val="Times New Roman"/>
        <family val="1"/>
      </rPr>
      <t>(Details- Refer Material Spec. sheet)</t>
    </r>
  </si>
  <si>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</si>
  <si>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r>
      <t xml:space="preserve">Tiles for Flooring  (Dark) - (Booth seating)
FF 05 - Kajaria Sheesham Nero /RAK CEDAR BROWN or Strio Benz wood Nero </t>
    </r>
    <r>
      <rPr>
        <b/>
        <sz val="10"/>
        <color theme="1"/>
        <rFont val="Times New Roman"/>
        <family val="1"/>
      </rPr>
      <t>(Details- Refer Material Spec. sheet)</t>
    </r>
    <r>
      <rPr>
        <sz val="10"/>
        <color theme="1"/>
        <rFont val="Times New Roman"/>
        <family val="1"/>
      </rPr>
      <t xml:space="preserve"> </t>
    </r>
  </si>
  <si>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</si>
  <si>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r>
      <t xml:space="preserve">Tiles for Flooring - FF02
Kajaria-Dessert grey, cool gris,cairo gris (Matt Finish) (Kitchen  &amp; BOH) or equivalent in somany </t>
    </r>
    <r>
      <rPr>
        <b/>
        <sz val="10"/>
        <color theme="1"/>
        <rFont val="Times New Roman"/>
        <family val="1"/>
      </rPr>
      <t>(Details- Refer Material Spec. sheet)</t>
    </r>
  </si>
  <si>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</si>
  <si>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r>
      <t xml:space="preserve">Tiles for Flooring (Toilet areas)
Johson- Quartz grey/Somany -EC sapphire matt </t>
    </r>
    <r>
      <rPr>
        <b/>
        <sz val="10"/>
        <color theme="1"/>
        <rFont val="Times New Roman"/>
        <family val="1"/>
      </rPr>
      <t>(Details- Refer Material Spec. sheet)</t>
    </r>
    <r>
      <rPr>
        <sz val="10"/>
        <color theme="1"/>
        <rFont val="Times New Roman"/>
        <family val="1"/>
      </rPr>
      <t xml:space="preserve"> </t>
    </r>
  </si>
  <si>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</si>
  <si>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r>
      <t xml:space="preserve">Tiles for Flooring  
FF 03 - Johnson Endura Stepping Stone - Dona Paula Plain (Outdoor Area) or Somany - Largo Stepon Verde </t>
    </r>
    <r>
      <rPr>
        <b/>
        <sz val="10"/>
        <color theme="1"/>
        <rFont val="Times New Roman"/>
        <family val="1"/>
      </rPr>
      <t xml:space="preserve"> (Details- Refer Material Spec. sheet)</t>
    </r>
    <r>
      <rPr>
        <sz val="10"/>
        <color theme="1"/>
        <rFont val="Times New Roman"/>
        <family val="1"/>
      </rPr>
      <t xml:space="preserve"> </t>
    </r>
  </si>
  <si>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</si>
  <si>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 xml:space="preserve">Tread &amp; Riser in 
Johnson Endura Stepping Stone - Dona Paula Plain (Outdoor area) </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</si>
  <si>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</si>
  <si>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 Tiles in 
Johnson Endura Stepping Stone - Dona Paula Tread (Outdoor area) or Largo Riser Verde</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</si>
  <si>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</si>
  <si>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r>
      <t xml:space="preserve">Skirting                                           (General seating area)
FF 01 - Kajaria - Fog Perla, cool cement, cool silver (Matt Finish) /Somany-Ethos grey. </t>
    </r>
    <r>
      <rPr>
        <b/>
        <sz val="10"/>
        <color theme="1"/>
        <rFont val="Times New Roman"/>
        <family val="1"/>
      </rPr>
      <t>(Details- Refer Material Spec. sheet)</t>
    </r>
  </si>
  <si>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</si>
  <si>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r>
      <t xml:space="preserve">Skirting                                           FF02 - Kajaria-Dessert grey, cool gris,cairo gris (Matt Finish) (Kitchen  &amp; BOH) or equivalent in somany. </t>
    </r>
    <r>
      <rPr>
        <b/>
        <sz val="10"/>
        <color theme="1"/>
        <rFont val="Times New Roman"/>
        <family val="1"/>
      </rPr>
      <t>(Details- Refer Material Spec. sheet)</t>
    </r>
  </si>
  <si>
    <t xml:space="preserve">Dado Tile Cladding        (Booth Seating)Sheesham Oak or Somany Strio Benz wood dune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</si>
  <si>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</si>
  <si>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Dado in 
Johnson Endura Stepping Stone - Dona Paula Plain (Outdoor area) or Somany Largo Riser Verde</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</si>
  <si>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</si>
  <si>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r>
      <t>Dado Tile Cladding  - Johson- Plain grey/Somany -EC sapphire matt(Toilets).</t>
    </r>
    <r>
      <rPr>
        <b/>
        <sz val="10"/>
        <color theme="1"/>
        <rFont val="Times New Roman"/>
        <family val="1"/>
      </rPr>
      <t xml:space="preserve"> (Details- Refer Material Spec. sheet) </t>
    </r>
  </si>
  <si>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</si>
  <si>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Dado Tile Cladding  - White Tile in Staff Toilet or changing room</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</si>
  <si>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</si>
  <si>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Granite (Jet Black/Steel grey) Band</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</si>
  <si>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</si>
  <si>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Jet Black Granite</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</si>
  <si>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</si>
  <si>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</si>
  <si>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Sub Total of A.6.0</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</si>
  <si>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</si>
  <si>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</si>
  <si>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</si>
  <si>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</si>
  <si>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</si>
  <si>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r>
      <t xml:space="preserve">Providing and Fixing in position suspended type 12 mm  Bison Board False Ceiling with required M.S frame (50x50 mm ,18 gauge with </t>
    </r>
    <r>
      <rPr>
        <sz val="10"/>
        <rFont val="Times New Roman"/>
        <family val="1"/>
      </rPr>
      <t>1 coat of primer &amp; 2 or more coat of paint until achieved smooth finish as per drawing</t>
    </r>
    <r>
      <rPr>
        <sz val="10"/>
        <color theme="1"/>
        <rFont val="Times New Roman"/>
        <family val="1"/>
      </rPr>
      <t xml:space="preserve">) work/ fixing arrangement of </t>
    </r>
    <r>
      <rPr>
        <b/>
        <sz val="10"/>
        <color theme="1"/>
        <rFont val="Times New Roman"/>
        <family val="1"/>
      </rPr>
      <t>2'x2' c/c</t>
    </r>
    <r>
      <rPr>
        <sz val="10"/>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</si>
  <si>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t>sqft</t>
  </si>
  <si>
    <r>
      <t xml:space="preserve">ACP Fale Ceiling. </t>
    </r>
    <r>
      <rPr>
        <b/>
        <sz val="10"/>
        <color theme="1"/>
        <rFont val="Times New Roman"/>
        <family val="1"/>
      </rPr>
      <t>(Details- Refer Material Spec. sheet)</t>
    </r>
  </si>
  <si>
    <r>
      <t>Providing and Fixing in position suspended type 4mm thk ACP  False Ceiling with required M.S frame 50x50 mm ,18 Gauge</t>
    </r>
    <r>
      <rPr>
        <sz val="10"/>
        <rFont val="Times New Roman"/>
        <family val="1"/>
      </rPr>
      <t xml:space="preserve"> and </t>
    </r>
    <r>
      <rPr>
        <sz val="10"/>
        <color theme="1"/>
        <rFont val="Times New Roman"/>
        <family val="1"/>
      </rPr>
      <t xml:space="preserve">work/ fixing arrangement of </t>
    </r>
    <r>
      <rPr>
        <b/>
        <sz val="10"/>
        <color theme="1"/>
        <rFont val="Times New Roman"/>
        <family val="1"/>
      </rPr>
      <t>2'x2' c/c</t>
    </r>
    <r>
      <rPr>
        <sz val="10"/>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</si>
  <si>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t>Sub Total of B.1.0</t>
  </si>
  <si>
    <t>B.2.0</t>
  </si>
  <si>
    <t>Ceiling Elements</t>
  </si>
  <si>
    <t>Ceiling Suspended metal framing (Community Seating Ceiling )</t>
  </si>
  <si>
    <r>
      <t xml:space="preserve">Providing and Fixing in position Ceiling Suspended Metal Grid frame (1500 x 900 ) made out of 25x25mm m.s. hollow box pipe finished with approved shade  of </t>
    </r>
    <r>
      <rPr>
        <sz val="10"/>
        <rFont val="Times New Roman"/>
        <family val="1"/>
      </rPr>
      <t xml:space="preserve">.5 micron </t>
    </r>
    <r>
      <rPr>
        <sz val="10"/>
        <color theme="1"/>
        <rFont val="Times New Roman"/>
        <family val="1"/>
      </rPr>
      <t xml:space="preserve">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r>
  </si>
  <si>
    <t>Baffles Ceiling -Wooden  rafter with rubber wood/Ash wood (Booth seating)</t>
  </si>
  <si>
    <t>Providing and Fixing  125mmX25mm thick wood finish with natural clear polish make suspended from ceiling. Complete as specified in the drawing &amp; to the satisfaction of the Architect &amp; Site-in-charge.</t>
  </si>
  <si>
    <t>R.ft</t>
  </si>
  <si>
    <t>Sub Total of B.2.0</t>
  </si>
  <si>
    <t>B.3.0</t>
  </si>
  <si>
    <t>Wall Claddings / Wall Partitions /Claddings</t>
  </si>
  <si>
    <r>
      <t>Bison Partition -</t>
    </r>
    <r>
      <rPr>
        <b/>
        <sz val="10"/>
        <color theme="1"/>
        <rFont val="Times New Roman"/>
        <family val="1"/>
      </rPr>
      <t xml:space="preserve"> P1</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</si>
  <si>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</si>
  <si>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a.(i)</t>
  </si>
  <si>
    <r>
      <rPr>
        <b/>
        <sz val="10"/>
        <rFont val="Times New Roman"/>
        <family val="1"/>
      </rPr>
      <t>Framing</t>
    </r>
    <r>
      <rPr>
        <sz val="10"/>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</si>
  <si>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</si>
  <si>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</si>
  <si>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Ply Partition - P2</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</si>
  <si>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</si>
  <si>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c.(i)</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</si>
  <si>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</si>
  <si>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Marine Ply</t>
  </si>
  <si>
    <t>Providing &amp; Fixing 12 mm Marine Ply on Existing Provided Surface. Rate will exclude cost of framing</t>
  </si>
  <si>
    <t>Providing &amp; Fixing 19 mm Marine Ply on Existing Provided Surface. Rate will exclude cost of framing</t>
  </si>
  <si>
    <t>Providing &amp; Fixing 19 mm marine ply to be fixed with wooden gitty and the wall undulation to be covered by cement plaster</t>
  </si>
  <si>
    <t>Bison Boxing - PN5
For Façade</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</si>
  <si>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</si>
  <si>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Prelam Panelling (Base for Vinyl pasting) - PN2
Upto 2500mm level from FFL</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</si>
  <si>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</si>
  <si>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Prelam on Existing Surface</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</si>
  <si>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</si>
  <si>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WPC board (Base for Vinyl Pasting)PN2.2</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</si>
  <si>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</si>
  <si>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Sft</t>
  </si>
  <si>
    <t>WPC board on Existing Surface</t>
  </si>
  <si>
    <t>Providing and fixing in position Panelling made out of  8mm thk. WPC on Existing Surface. Complete as per decoration plan and as specified &amp; directed by Site Engineer. (Surface Area of the partition shall be measured for billing).Rate  will exclude cost of framing</t>
  </si>
  <si>
    <r>
      <t xml:space="preserve">Ply Panelling - </t>
    </r>
    <r>
      <rPr>
        <b/>
        <sz val="10"/>
        <color theme="1"/>
        <rFont val="Times New Roman"/>
        <family val="1"/>
      </rPr>
      <t>PN3</t>
    </r>
    <r>
      <rPr>
        <sz val="10"/>
        <color theme="1"/>
        <rFont val="Times New Roman"/>
        <family val="1"/>
      </rPr>
      <t xml:space="preserve">
</t>
    </r>
  </si>
  <si>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</si>
  <si>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Laminate on panelling </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</si>
  <si>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</si>
  <si>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</si>
  <si>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</si>
  <si>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o op1</t>
  </si>
  <si>
    <r>
      <t>Dado Brick / Tile Cladding - 3 (Booth seating area)-</t>
    </r>
    <r>
      <rPr>
        <u/>
        <sz val="10"/>
        <color theme="1"/>
        <rFont val="Times New Roman"/>
        <family val="1"/>
      </rPr>
      <t>(ACG 795 Articlad-Aggregate Material-German Handmade)</t>
    </r>
  </si>
  <si>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</si>
  <si>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o op2</t>
  </si>
  <si>
    <r>
      <t>Dado Brick / Tile Cladding - 3 (Booth seating area)-</t>
    </r>
    <r>
      <rPr>
        <u/>
        <sz val="10"/>
        <color theme="1"/>
        <rFont val="Times New Roman"/>
        <family val="1"/>
      </rPr>
      <t>(ACG 795 Articlad- Aggregate Material-German Handmade)</t>
    </r>
  </si>
  <si>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</si>
  <si>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o op3</t>
  </si>
  <si>
    <t>Dado Brick / Tile Cladding - 3 (Booth seating area)-Unistone (Zara cotswold)</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</si>
  <si>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</si>
  <si>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o op4</t>
  </si>
  <si>
    <r>
      <t>Dado Brick / Tile Cladding - 3 (Booth seating area)-</t>
    </r>
    <r>
      <rPr>
        <u/>
        <sz val="10"/>
        <color theme="1"/>
        <rFont val="Times New Roman"/>
        <family val="1"/>
      </rPr>
      <t>MCM(Code -A Series Brick 54058)</t>
    </r>
  </si>
  <si>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</si>
  <si>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 op1</t>
  </si>
  <si>
    <r>
      <t>Dado Brick / Tile Cladding - White Brick at Entrance area-</t>
    </r>
    <r>
      <rPr>
        <u/>
        <sz val="10"/>
        <color theme="1"/>
        <rFont val="Times New Roman"/>
        <family val="1"/>
      </rPr>
      <t>Articlad ACG 555 Exterior Grade-Aggregate Material-German Handmade</t>
    </r>
  </si>
  <si>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</si>
  <si>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p op2</t>
  </si>
  <si>
    <r>
      <t>Dado Brick / Tile Cladding - White Brick at Entrance area-</t>
    </r>
    <r>
      <rPr>
        <u/>
        <sz val="10"/>
        <color theme="1"/>
        <rFont val="Times New Roman"/>
        <family val="1"/>
      </rPr>
      <t>MCM Clay Tile(Code -K series ,facing brick /052)</t>
    </r>
  </si>
  <si>
    <t>Providing and fixing in position Brick / Brick finish dado clay tile on brick wall surface  Complete as specified in the drawing &amp; to the satisfaction of the Architect &amp; Site-in-charge.(Cost will include Mortar Mixture Thick 12-15 mm, 1:4)</t>
  </si>
  <si>
    <t>p op3</t>
  </si>
  <si>
    <r>
      <t xml:space="preserve">Dado Brick / Tile Cladding - White Brick at Entrance area- </t>
    </r>
    <r>
      <rPr>
        <u/>
        <sz val="10"/>
        <color theme="1"/>
        <rFont val="Times New Roman"/>
        <family val="1"/>
      </rPr>
      <t>Unistone (Dholpur)</t>
    </r>
  </si>
  <si>
    <t>Providing and fixing in position Brick / Brick finish dado clay tile on direcet brick wall surface  Complete as specified in the drawing &amp; to the satisfaction of the Architect &amp; Site-in-charge. (Cost will include Mortar Mixture Thick 12-15 mm, 1:4)</t>
  </si>
  <si>
    <t>Framing for articlad</t>
  </si>
  <si>
    <t xml:space="preserve">Providing and fixing 10 mm shera board with MS section of 25 mm * 25mm *1.5 mm(18 guage) as per drawings . </t>
  </si>
  <si>
    <t xml:space="preserve">Main Entry Glass Door with metal frame as per drawing- 6 ft wide
</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</si>
  <si>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</si>
  <si>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 xml:space="preserve">Frameless toughened glass door with patch fittings and lock </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</si>
  <si>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</si>
  <si>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</si>
  <si>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</si>
  <si>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Single Leaf Flush Door - With Vision Panel with Granite framing (SDP Entry)</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</si>
  <si>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</si>
  <si>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</si>
  <si>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</si>
  <si>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</si>
  <si>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</si>
  <si>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</si>
  <si>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</si>
  <si>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Fire Exit door</t>
  </si>
  <si>
    <t>Metal fire door 2 hr fire rating  with 35-40 mm thickness , vision panel (300*300) mm with push type panic bar, powder coated (Off white)As specified by project incharge(Navair/Shakti/Radiant)(FRG Glass- Saint Gobain/Asahi/Equivalent)</t>
  </si>
  <si>
    <t xml:space="preserve">Swing Single Leaf Flush Door -D2SV without door Frame (Kitchen to BOH) </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</si>
  <si>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</si>
  <si>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</si>
  <si>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r>
      <t>Painting - Textured Paint -</t>
    </r>
    <r>
      <rPr>
        <b/>
        <sz val="10"/>
        <rFont val="Times New Roman"/>
        <family val="1"/>
      </rPr>
      <t>(Details- Refer Material Spec. sheet)</t>
    </r>
    <r>
      <rPr>
        <sz val="10"/>
        <rFont val="Times New Roman"/>
        <family val="1"/>
      </rPr>
      <t xml:space="preserve">
(Vertical Exposed Surfaces)</t>
    </r>
  </si>
  <si>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</si>
  <si>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Duco Paint</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</si>
  <si>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</si>
  <si>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C.1.0</t>
  </si>
  <si>
    <t>Façade Work</t>
  </si>
  <si>
    <t>Shera board  Panelling-1 (Signage front)</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</si>
  <si>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</si>
  <si>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Corrugated Sheet with Aluminium Framing</t>
  </si>
  <si>
    <t xml:space="preserve">Providing and fixing in position GI sheet made out of 22 gauage GI-V shape round banding sheet  &amp; finished with powder coating (Armada Blue) to be fixed on 100x50x60 mm Aluminium/MS frameWORK with 2mm thk &amp; 50x50 mm aluminium/MS angle to be painted with anti- corrosion paint on all side and powder coated aluminium rectangular tube border size 100x25x1.5 to be fixed all round the signage. Complete as per store front details and specified in drawing.  </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</si>
  <si>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</si>
  <si>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</si>
  <si>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</si>
  <si>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</si>
  <si>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Promo Panel</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</si>
  <si>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</si>
  <si>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Fixed Glass with Metal Frame at entrance</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</si>
  <si>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</si>
  <si>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Fixed Glass with Aluminium Frame at entrance</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</si>
  <si>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</si>
  <si>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</si>
  <si>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</si>
  <si>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</si>
  <si>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</si>
  <si>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Sub Total of C.1.0</t>
  </si>
  <si>
    <t>MOP/Janitor storage</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</si>
  <si>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</si>
  <si>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 xml:space="preserve">SoftBoard </t>
  </si>
  <si>
    <t>Providing and Fixing in position softboard as specified size. complete in all respect as per detailed drawing. Panel Size : 1200 x 900</t>
  </si>
  <si>
    <t>M S railing</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</si>
  <si>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</si>
  <si>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S S railing</t>
  </si>
  <si>
    <t xml:space="preserve">Providing and fixing in position S. S. Railing made out of  ss grade 304 hollow section for vertical sections and midrails and S.S Hollow handrail . Cost to include all hardware and fasteners etc. complete in all respect as per detailed drawing. </t>
  </si>
  <si>
    <t>Removing &amp; Re-fixing existing M.s/ S. S. Railing</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</si>
  <si>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</si>
  <si>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LS</t>
  </si>
  <si>
    <t xml:space="preserve">Mirror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</si>
  <si>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</si>
  <si>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Hood Graphic Panel</t>
  </si>
  <si>
    <t>Providing and fixing in place Hood Graphic Panel made out of approved shade powder coated sheet metal Complete as per details in drawing
Reference Drawing No. 960</t>
  </si>
  <si>
    <t xml:space="preserve">Corian -6 MM THK.LG HAUSYS G-109 Foldable Ledge- Take away (Samsung aspen glow - AG636/ Rehau frost white 180L)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</si>
  <si>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</si>
  <si>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</si>
  <si>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</si>
  <si>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</si>
  <si>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Sub Total of D.1.0</t>
  </si>
  <si>
    <t>15mm nominal bore</t>
  </si>
  <si>
    <t>Providing &amp; fixing of ISI Mark CPVC ball valves of followig dia pipes as mentioned below (Make - supreme/prince/astral or as approved)</t>
  </si>
  <si>
    <t>b.5</t>
  </si>
  <si>
    <t>Providing &amp; fixing on walls / ceiling / floors,C class  G I C class pipe of diameter as mentioned below with screwed sockets, joints &amp; necessary.  (Supreme / Prince/Astral or as approved. )</t>
  </si>
  <si>
    <t>25MM nominal bore</t>
  </si>
  <si>
    <t>50 MM nominal bore</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</si>
  <si>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</si>
  <si>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</si>
  <si>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</si>
  <si>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</si>
  <si>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</si>
  <si>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</si>
  <si>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f.1</t>
  </si>
  <si>
    <t>25 mm nominal bore</t>
  </si>
  <si>
    <t>f.2</t>
  </si>
  <si>
    <t>32 mm nominal bore</t>
  </si>
  <si>
    <t>f.3</t>
  </si>
  <si>
    <t>40 mm nominal bore</t>
  </si>
  <si>
    <t>Sub Total of E.1.0</t>
  </si>
  <si>
    <t>150 mm dia.</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</si>
  <si>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</si>
  <si>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</si>
  <si>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r>
      <t>Providing and fixing of PVC water vertical type storage tanks of the approved quality, including making solid  work complete in all respects with gate valve,</t>
    </r>
    <r>
      <rPr>
        <sz val="10"/>
        <color rgb="FF0070C0"/>
        <rFont val="Times New Roman"/>
        <family val="1"/>
      </rPr>
      <t xml:space="preserve"> float valve</t>
    </r>
    <r>
      <rPr>
        <sz val="10"/>
        <color theme="1"/>
        <rFont val="Times New Roman"/>
        <family val="1"/>
      </rPr>
      <t xml:space="preserve"> and necessary accessiories .(Sintex or equivalent make of Capacity - 200-250 ltrs)</t>
    </r>
  </si>
  <si>
    <t>Providing and fixing of PVC water storage tanks of the approved quality, including making solid  work complete in all respects with gate valve and necessary accessiories(Sintex or equivalent make )</t>
  </si>
  <si>
    <t>Ltr</t>
  </si>
  <si>
    <t>Sub Total of E.2.0</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</si>
  <si>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</si>
  <si>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Gt (18" x18") with 1 st Class brick in cement mortar 1:5 (1 cement : 5 cement) m.s grating  with pcc &amp; SS  Cover, 18" x 18" inside size complete and inside chamber base finish in PCC and brick surface to be  finished with tile</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</si>
  <si>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</si>
  <si>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r>
      <t>WC</t>
    </r>
    <r>
      <rPr>
        <b/>
        <sz val="10"/>
        <rFont val="Times New Roman"/>
        <family val="1"/>
      </rPr>
      <t xml:space="preserve"> (Details - Refer Toilet Specs.)</t>
    </r>
  </si>
  <si>
    <t xml:space="preserve">Hindware - Enigma or equivalent- wall mounted closet with Quiet-Close seat and cover (Catalogue no. 92024, Colour - Star white) </t>
  </si>
  <si>
    <t>Cocealed Cistern with flush plate</t>
  </si>
  <si>
    <t>Hindware or equivalent- Conceale Cistern (Concealo) and Face Plate (Concealo - Shell) / Flushing cistern can be identify from Vendor according to WC.</t>
  </si>
  <si>
    <r>
      <t xml:space="preserve">Wash Basin </t>
    </r>
    <r>
      <rPr>
        <b/>
        <sz val="10"/>
        <rFont val="Times New Roman"/>
        <family val="1"/>
      </rPr>
      <t>(Details - Refer Toilet Specs.)</t>
    </r>
  </si>
  <si>
    <t>Hindware Magma -1719 Artistic Basin-510X360X120 wall hung (white) or equivalent.</t>
  </si>
  <si>
    <t>Wash Basin</t>
  </si>
  <si>
    <t>Hindware table top wash basin  Fornte white 91043 or equivalent</t>
  </si>
  <si>
    <t>Toilet accessories</t>
  </si>
  <si>
    <t>Toilet paper holder with cover - Hindware - (Catalogue no. F880003) or equivalent</t>
  </si>
  <si>
    <r>
      <t xml:space="preserve">Soap Dispenser Wash Basin </t>
    </r>
    <r>
      <rPr>
        <b/>
        <sz val="10"/>
        <rFont val="Times New Roman"/>
        <family val="1"/>
      </rPr>
      <t>(Details - Refer Toilet Specs.)</t>
    </r>
  </si>
  <si>
    <t>Dolphy White ABS Wall Mounted 400 ml Liquid Soap Dispenser/ Dolphy – DSDR 0065 which is manual not automatic. But the alternative specs are mentioned for Automatic.- will use current only of Dolphy/censor one will be use for flagship stores only.</t>
  </si>
  <si>
    <t>Pillar Cock for Wash Basin</t>
  </si>
  <si>
    <t>Hindware - Quadra Pillar cock - (Catalogue no. F380001CP, Finish - Chrome) or equivalent</t>
  </si>
  <si>
    <t>Bib cock</t>
  </si>
  <si>
    <t>Hindware -Quadra which is actually “Quadra Bib Cock 2 in 1 with wall flange” or equivalent</t>
  </si>
  <si>
    <r>
      <t xml:space="preserve">Jet Spray (Health Faucet)  </t>
    </r>
    <r>
      <rPr>
        <b/>
        <sz val="10"/>
        <rFont val="Times New Roman"/>
        <family val="1"/>
      </rPr>
      <t>(Details - Refer Toilet Specs.)</t>
    </r>
  </si>
  <si>
    <t>Hindware-Health Faucet  F 160013 CP ABS With Rubbit Cleaning System</t>
  </si>
  <si>
    <t>Bottle Trap</t>
  </si>
  <si>
    <t>Hindware-Addons - Bottle Trap 32mm With 125mm &amp; 175mm Long Wall Connection Pipe &amp;Wall Flange (ECONOMY MODEL)</t>
  </si>
  <si>
    <t>16 Way VTPN DB - Kitchen Equipment+ Lighting+Power DB</t>
  </si>
  <si>
    <t>100A , TM based MCCB of 25kA with O/L, S/C &amp; E/F Protection - 01 No</t>
  </si>
  <si>
    <t xml:space="preserve">6/32A SP MCB - 24 Nos </t>
  </si>
  <si>
    <t>6/32 Amp TP MCB- 8 Nos</t>
  </si>
  <si>
    <t>8 Way VTPN DB - Kitchen Equipment+ Lighting+Power DB</t>
  </si>
  <si>
    <t xml:space="preserve">6/32A SP MCB - 12 Nos </t>
  </si>
  <si>
    <t>6/32 Amp TP MCB- 4 Nos</t>
  </si>
  <si>
    <t>F.2.0</t>
  </si>
  <si>
    <t>TPN DB</t>
  </si>
  <si>
    <t>12 Way TPN DB - Kitchen Equipment+ Lighting+Power DB</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</si>
  <si>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</si>
  <si>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</si>
  <si>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</si>
  <si>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</si>
  <si>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</si>
  <si>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8 Way TPN DB - Kitchen Equipment+ Lighting+Power DB</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</si>
  <si>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</si>
  <si>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</si>
  <si>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</si>
  <si>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</si>
  <si>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</si>
  <si>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 xml:space="preserve">6 way TPN DB </t>
  </si>
  <si>
    <t>Triple pole and neutral distribution board (TPNDB) with Double door surface/flush mounted of 6 way (4+ 18 Module) 4 Horizontal Rows in 4 Vertical tiers configuration   comprising of following:-</t>
  </si>
  <si>
    <t>6/32A SP MCB - 12 Nos</t>
  </si>
  <si>
    <t>Sub Total of F.2.0</t>
  </si>
  <si>
    <t>12 Way SPN DB - UPS DB</t>
  </si>
  <si>
    <t>12 Way SPN Double door type DB for Power comprising of following:-</t>
  </si>
  <si>
    <t>32A DP MCB  - 01 No</t>
  </si>
  <si>
    <t>16A SP MCB -05 Nos</t>
  </si>
  <si>
    <t>6 Way SPN DB - UPS DB</t>
  </si>
  <si>
    <t>6 Way SPN Double door type DB for Power comprising of following:-</t>
  </si>
  <si>
    <t>16A DP MCB  - 01 No</t>
  </si>
  <si>
    <t>10A SP MCB - 03 Nos</t>
  </si>
  <si>
    <t>16A SP MCB - 1 No</t>
  </si>
  <si>
    <t xml:space="preserve">Supply , installation, testing comissioning of DP isolator of 25 A </t>
  </si>
  <si>
    <t xml:space="preserve">Supply , installation, testing comissioning of DP isolator of 40 A </t>
  </si>
  <si>
    <t xml:space="preserve">Supply , installation, testing comissioning of DP MCB of 25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</si>
  <si>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</si>
  <si>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</si>
  <si>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</si>
  <si>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 xml:space="preserve">Supply, Installation, testing comissioning of 10 amp TPN MCB </t>
  </si>
  <si>
    <t xml:space="preserve">Supply, Installation, testing comissioning of 32 amp TPN MCB </t>
  </si>
  <si>
    <t>Supply, Installation, testing comissioning of 40  amp TPN MCB</t>
  </si>
  <si>
    <r>
      <t xml:space="preserve">Providing and fixing TPN/DP </t>
    </r>
    <r>
      <rPr>
        <sz val="10"/>
        <color rgb="FF000000"/>
        <rFont val="Times New Roman"/>
        <family val="1"/>
      </rPr>
      <t>enclosure box</t>
    </r>
    <r>
      <rPr>
        <sz val="10"/>
        <color theme="1"/>
        <rFont val="Times New Roman"/>
        <family val="1"/>
      </rPr>
      <t xml:space="preserve"> for indoor purpose</t>
    </r>
  </si>
  <si>
    <r>
      <t xml:space="preserve">Providing and fixing TPN/DP </t>
    </r>
    <r>
      <rPr>
        <sz val="10"/>
        <color rgb="FF000000"/>
        <rFont val="Times New Roman"/>
        <family val="1"/>
      </rPr>
      <t>enclosure box</t>
    </r>
    <r>
      <rPr>
        <b/>
        <sz val="10"/>
        <color rgb="FF000000"/>
        <rFont val="Times New Roman"/>
        <family val="1"/>
      </rPr>
      <t xml:space="preserve"> </t>
    </r>
    <r>
      <rPr>
        <sz val="10"/>
        <color rgb="FF000000"/>
        <rFont val="Times New Roman"/>
        <family val="1"/>
      </rPr>
      <t>(Wheather Proof)</t>
    </r>
    <r>
      <rPr>
        <sz val="10"/>
        <color theme="1"/>
        <rFont val="Times New Roman"/>
        <family val="1"/>
      </rPr>
      <t xml:space="preserve"> for outdoor purposes</t>
    </r>
  </si>
  <si>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</si>
  <si>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</si>
  <si>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</si>
  <si>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</si>
  <si>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</si>
  <si>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Light Point Wiring Specifications</t>
  </si>
  <si>
    <r>
      <t>Point wiring shall include FRLS</t>
    </r>
    <r>
      <rPr>
        <b/>
        <sz val="10"/>
        <rFont val="Times New Roman"/>
        <family val="1"/>
      </rPr>
      <t xml:space="preserve"> </t>
    </r>
    <r>
      <rPr>
        <sz val="10"/>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t>
    </r>
    <r>
      <rPr>
        <sz val="10"/>
        <color rgb="FF00B0F0"/>
        <rFont val="Times New Roman"/>
        <family val="1"/>
      </rPr>
      <t xml:space="preserve">1sqmm </t>
    </r>
    <r>
      <rPr>
        <sz val="10"/>
        <rFont val="Times New Roman"/>
        <family val="1"/>
      </rPr>
      <t xml:space="preserve">copper stranded conductor 660/1100V  grade PVC insulated wire in "PVC  Conduit".  Individual junction/inspection boxes shall be provided for each lighting fitting for the purpose of looping from fitting to fitting. 
</t>
    </r>
    <r>
      <rPr>
        <b/>
        <sz val="10"/>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</si>
  <si>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t>Lighting points with PVC conduit</t>
  </si>
  <si>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</si>
  <si>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d.3</t>
  </si>
  <si>
    <t>d.4</t>
  </si>
  <si>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10"/>
        <rFont val="Times New Roman"/>
        <family val="1"/>
      </rPr>
      <t>(If wire length increase above 10 mt mentioned in lighting circuit)</t>
    </r>
  </si>
  <si>
    <t>d.5</t>
  </si>
  <si>
    <t xml:space="preserve">Supply, Installation, Testing &amp; Commissioning of mains with 2 X 2.5 sq.mm and earth wire 2.5 sqmm FRLS PVC copper wire ,in rigid MMS PVC conduit min.20 mm dia,including all required accessories,etc as per specification. </t>
  </si>
  <si>
    <t>d.6</t>
  </si>
  <si>
    <t>Supplying &amp; erecting mains with 2x4 sq.mm and earth wire 2.5 sqmm FRLS PVC copper wire laid with conduit/trunking/inside pole/Bus bars or any other places.</t>
  </si>
  <si>
    <t>Lighting points with MS conduit</t>
  </si>
  <si>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</si>
  <si>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</si>
  <si>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f.4</t>
  </si>
  <si>
    <t>f.5</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</si>
  <si>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</si>
  <si>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</si>
  <si>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g.3</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</si>
  <si>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</si>
  <si>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g.4</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</si>
  <si>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</si>
  <si>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 xml:space="preserve">Conduiting </t>
  </si>
  <si>
    <t>Supplying and fixing of following sizes of medium class PVC conduit along with accessories in surface/recess including cutting the wall/floor  and making good the same in case of recessed conduit as required.</t>
  </si>
  <si>
    <t>j.1</t>
  </si>
  <si>
    <t>j.2</t>
  </si>
  <si>
    <t>j.3</t>
  </si>
  <si>
    <t>32 mm</t>
  </si>
  <si>
    <t>j.4</t>
  </si>
  <si>
    <t>40 mm</t>
  </si>
  <si>
    <t>j.5</t>
  </si>
  <si>
    <t>50 mm</t>
  </si>
  <si>
    <t>k.3</t>
  </si>
  <si>
    <t>k.4</t>
  </si>
  <si>
    <t>k.5</t>
  </si>
  <si>
    <r>
      <t xml:space="preserve">Supplying &amp; erecting  </t>
    </r>
    <r>
      <rPr>
        <sz val="10"/>
        <color rgb="FFFF0000"/>
        <rFont val="Times New Roman"/>
        <family val="1"/>
      </rPr>
      <t>MMS</t>
    </r>
    <r>
      <rPr>
        <sz val="10"/>
        <rFont val="Times New Roman"/>
        <family val="1"/>
      </rPr>
      <t xml:space="preserve"> PVC flexible Conduit 25 mm dia.conforming to I.S. and approved make with required number of couplings, bushes, check nuts etc. </t>
    </r>
  </si>
  <si>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</si>
  <si>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</si>
  <si>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F.6.0</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</si>
  <si>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</si>
  <si>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</si>
  <si>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</si>
  <si>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</si>
  <si>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</si>
  <si>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</si>
  <si>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</si>
  <si>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</si>
  <si>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</si>
  <si>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</si>
  <si>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</si>
  <si>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</si>
  <si>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</si>
  <si>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</si>
  <si>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</si>
  <si>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</si>
  <si>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Sub Total of F 6.0</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</si>
  <si>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</si>
  <si>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</si>
  <si>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</si>
  <si>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</si>
  <si>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</si>
  <si>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</si>
  <si>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r>
      <t>Providing &amp; erecting Hot deeped Galvanised Non -Perforated type Cable tray manufactured from 18 swg (</t>
    </r>
    <r>
      <rPr>
        <u/>
        <sz val="10"/>
        <rFont val="Times New Roman"/>
        <family val="1"/>
      </rPr>
      <t xml:space="preserve">1.6 mm thick) </t>
    </r>
    <r>
      <rPr>
        <sz val="10"/>
        <rFont val="Times New Roman"/>
        <family val="1"/>
      </rPr>
      <t>GI sheet of 50 mm width &amp; 50 mm height complete with necessary coupler plates &amp; hardware in approved manner.Including Paint</t>
    </r>
  </si>
  <si>
    <t>Raceway</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</si>
  <si>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</si>
  <si>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</si>
  <si>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</si>
  <si>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</si>
  <si>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</si>
  <si>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H</t>
  </si>
  <si>
    <t>HVAC LOW SIDE</t>
  </si>
  <si>
    <t>H.1.0</t>
  </si>
  <si>
    <t>DUCTING :  ( MAKE: ZECO/TATA/JINDAL/SAIL/ROLASTAR/NUTECH)</t>
  </si>
  <si>
    <r>
      <t>Supply, Installation, Testing and Commissioning of factory made lock-forming quality</t>
    </r>
    <r>
      <rPr>
        <b/>
        <sz val="10"/>
        <rFont val="Times New Roman"/>
        <family val="1"/>
      </rPr>
      <t xml:space="preserve"> flat oval spiral ducting</t>
    </r>
    <r>
      <rPr>
        <sz val="10"/>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</si>
  <si>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t>24 gauge galvanized sheet(Thickness - 0.6 mm) - Up to 750 mm</t>
  </si>
  <si>
    <t>Sq.mtr</t>
  </si>
  <si>
    <t>22 gauge galvanised sheet(Thickness - 0.8 mm) - Up to 1500 mm</t>
  </si>
  <si>
    <r>
      <t xml:space="preserve">Supply, Installation, Testing and Commissioning of Site Fabricated </t>
    </r>
    <r>
      <rPr>
        <b/>
        <sz val="10"/>
        <rFont val="Times New Roman"/>
        <family val="1"/>
      </rPr>
      <t xml:space="preserve">rectangular GI ducting </t>
    </r>
    <r>
      <rPr>
        <sz val="10"/>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10"/>
        <rFont val="Times New Roman"/>
        <family val="1"/>
      </rPr>
      <t>(M.S supports / M.S Frame</t>
    </r>
    <r>
      <rPr>
        <sz val="10"/>
        <rFont val="Times New Roman"/>
        <family val="1"/>
      </rPr>
      <t xml:space="preserve"> </t>
    </r>
    <r>
      <rPr>
        <b/>
        <sz val="10"/>
        <rFont val="Times New Roman"/>
        <family val="1"/>
      </rPr>
      <t xml:space="preserve">For Duct travelling Vertical up to Terrace, necessary flange type opening at specific interval for duct cleaning etc. for kitchen exhaust duct )as per specifications. </t>
    </r>
    <r>
      <rPr>
        <sz val="10"/>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</si>
  <si>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t>22 gauge galvanized sheet - For Exhaust &amp; fresh Air Duct</t>
  </si>
  <si>
    <t>24 gauge galvanized sheet - For Exhaust &amp; fresh Air Duct</t>
  </si>
  <si>
    <t xml:space="preserve">SITC of Canvas cloth at fan mouth for  Exhaust &amp; Fresh air unit as per detail specification </t>
  </si>
  <si>
    <t>Sub Total of H.1.0</t>
  </si>
  <si>
    <t>H.2.0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</si>
  <si>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</si>
  <si>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</si>
  <si>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</si>
  <si>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</si>
  <si>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</si>
  <si>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Sub Total of H.2.0</t>
  </si>
  <si>
    <t>H.3.0</t>
  </si>
  <si>
    <t>AIR DISTRIBUTION SYSTEM (MAKE: CARRIYAIR, AIRMASTER,COSMOS, RAVISTAR )</t>
  </si>
  <si>
    <r>
      <rPr>
        <b/>
        <sz val="10"/>
        <rFont val="Times New Roman"/>
        <family val="1"/>
      </rPr>
      <t>Air Grille :</t>
    </r>
    <r>
      <rPr>
        <sz val="10"/>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</si>
  <si>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10"/>
        <rFont val="Times New Roman"/>
        <family val="1"/>
      </rPr>
      <t xml:space="preserve">VCD :- </t>
    </r>
    <r>
      <rPr>
        <sz val="10"/>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</si>
  <si>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10"/>
        <color theme="1"/>
        <rFont val="Times New Roman"/>
        <family val="1"/>
      </rPr>
      <t>Collar Damper for Supply air Grill :-</t>
    </r>
    <r>
      <rPr>
        <sz val="10"/>
        <color theme="1"/>
        <rFont val="Times New Roman"/>
        <family val="1"/>
      </rPr>
      <t xml:space="preserve"> Supply, Installation, Testing &amp; Commissioning of opposite balde collar with black matt finish for fresh air supply grill.</t>
    </r>
  </si>
  <si>
    <t>Sub Total of H.3.0</t>
  </si>
  <si>
    <t>H.4.0</t>
  </si>
  <si>
    <t>Exhaust Fan for Toilet supply</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</si>
  <si>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</si>
  <si>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</si>
  <si>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</si>
  <si>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</si>
  <si>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</si>
  <si>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Sub Total of H.4.0</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</si>
  <si>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</si>
  <si>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</si>
  <si>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</si>
  <si>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</si>
  <si>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</si>
  <si>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</si>
  <si>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</si>
  <si>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</si>
  <si>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</si>
  <si>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</si>
  <si>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</si>
  <si>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</si>
  <si>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</si>
  <si>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</si>
  <si>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</si>
  <si>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</si>
  <si>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</si>
  <si>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</si>
  <si>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</si>
  <si>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Sub Total of I.1.0</t>
  </si>
  <si>
    <t>PRICE COMPARATIVE</t>
  </si>
  <si>
    <t xml:space="preserve">SUB TOTAL </t>
  </si>
  <si>
    <t>2st RA</t>
  </si>
  <si>
    <t>DOMINO'S 2nd RA &amp; Final Bill - BILL SUMMARY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</si>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</sst>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0;[Red]0.00"/>
    <numFmt numFmtId="166" formatCode="#,##0.00;[Red]#,##0.00"/>
    <numFmt numFmtId="167" formatCode="0.0"/>
    <numFmt numFmtId="168" formatCode="_ * #,##0_ ;_ * \-#,##0_ ;_ * &quot;-&quot;??_ ;_ @_ "/>
    <numFmt numFmtId="169" formatCode="0;[Red]0"/>
    <numFmt numFmtId="170" formatCode="_(* #,##0_);_(* \(#,##0\);_(* &quot;-&quot;??_);_(@_)"/>
  </numFmts>
  <fonts count="6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sz val="11"/>
      <color rgb="FF000000"/>
      <name val="Calibri"/>
      <family val="2"/>
      <scheme val="minor"/>
    </font>
    <font>
      <sz val="10"/>
      <name val="MS Sans Serif"/>
      <family val="2"/>
      <charset val="1"/>
    </font>
    <font>
      <sz val="11"/>
      <color indexed="8"/>
      <name val="Calibri"/>
      <family val="2"/>
      <charset val="1"/>
    </font>
    <font>
      <sz val="10"/>
      <color theme="1"/>
      <name val="Times New Roman"/>
      <family val="1"/>
    </font>
    <font>
      <sz val="10"/>
      <name val="Times New Roman"/>
      <family val="1"/>
    </font>
    <font>
      <sz val="11"/>
      <color theme="1"/>
      <name val="Times New Roman"/>
      <family val="1"/>
    </font>
    <font>
      <b/>
      <sz val="12"/>
      <name val="Times New Roman"/>
      <family val="1"/>
    </font>
    <font>
      <sz val="12"/>
      <color theme="1"/>
      <name val="Times New Roman"/>
      <family val="1"/>
    </font>
    <font>
      <b/>
      <sz val="12"/>
      <color theme="1"/>
      <name val="Times New Roman"/>
      <family val="1"/>
    </font>
    <font>
      <sz val="12"/>
      <name val="Times New Roman"/>
      <family val="1"/>
    </font>
    <font>
      <b/>
      <sz val="10"/>
      <color theme="1"/>
      <name val="Times New Roman"/>
      <family val="1"/>
    </font>
    <font>
      <b/>
      <sz val="10"/>
      <name val="Times New Roman"/>
      <family val="1"/>
    </font>
    <font>
      <sz val="10"/>
      <color rgb="FF000000"/>
      <name val="Times New Roman"/>
      <family val="1"/>
    </font>
    <font>
      <sz val="10"/>
      <color rgb="FF0000FF"/>
      <name val="Times New Roman"/>
      <family val="1"/>
    </font>
    <font>
      <u/>
      <sz val="10"/>
      <color theme="1"/>
      <name val="Times New Roman"/>
      <family val="1"/>
    </font>
    <font>
      <b/>
      <sz val="10"/>
      <color rgb="FF0000FF"/>
      <name val="Times New Roman"/>
      <family val="1"/>
    </font>
    <font>
      <b/>
      <sz val="10"/>
      <color rgb="FF000000"/>
      <name val="Times New Roman"/>
      <family val="1"/>
    </font>
    <font>
      <u/>
      <sz val="10"/>
      <color rgb="FF000000"/>
      <name val="Times New Roman"/>
      <family val="1"/>
    </font>
    <font>
      <b/>
      <u/>
      <sz val="10"/>
      <color rgb="FF000000"/>
      <name val="Times New Roman"/>
      <family val="1"/>
    </font>
    <font>
      <vertAlign val="superscript"/>
      <sz val="10"/>
      <color theme="1"/>
      <name val="Times New Roman"/>
      <family val="1"/>
    </font>
    <font>
      <vertAlign val="superscript"/>
      <sz val="10"/>
      <name val="Times New Roman"/>
      <family val="1"/>
    </font>
    <font>
      <sz val="10"/>
      <color rgb="FF454545"/>
      <name val="Times New Roman"/>
      <family val="1"/>
    </font>
    <font>
      <b/>
      <sz val="11"/>
      <color theme="1"/>
      <name val="Times New Roman"/>
      <family val="1"/>
    </font>
    <font>
      <sz val="11"/>
      <color rgb="FFFF0000"/>
      <name val="Calibri"/>
      <family val="2"/>
      <scheme val="minor"/>
    </font>
    <font>
      <sz val="9"/>
      <color theme="1"/>
      <name val="Verdana"/>
      <family val="2"/>
    </font>
    <font>
      <b/>
      <sz val="9"/>
      <color theme="1"/>
      <name val="Verdana"/>
      <family val="2"/>
    </font>
    <font>
      <u/>
      <sz val="9"/>
      <color theme="1"/>
      <name val="Verdana"/>
      <family val="2"/>
    </font>
    <font>
      <b/>
      <sz val="10"/>
      <color theme="1"/>
      <name val="Calibri"/>
      <family val="2"/>
      <scheme val="minor"/>
    </font>
    <font>
      <sz val="9"/>
      <color rgb="FFFF0000"/>
      <name val="Verdana"/>
      <family val="2"/>
    </font>
    <font>
      <u/>
      <sz val="9"/>
      <color rgb="FFFF0000"/>
      <name val="Verdana"/>
      <family val="2"/>
    </font>
    <font>
      <b/>
      <sz val="10"/>
      <color rgb="FFFF0000"/>
      <name val="Times New Roman"/>
      <family val="1"/>
    </font>
    <font>
      <b/>
      <sz val="14"/>
      <color theme="1"/>
      <name val="Times New Roman"/>
      <family val="1"/>
    </font>
    <font>
      <b/>
      <sz val="16"/>
      <color theme="1"/>
      <name val="Calibri"/>
      <family val="2"/>
      <scheme val="minor"/>
    </font>
    <font>
      <b/>
      <sz val="8"/>
      <name val="Calibri"/>
      <family val="2"/>
    </font>
    <font>
      <b/>
      <sz val="14"/>
      <color theme="1"/>
      <name val="Calibri"/>
      <family val="2"/>
      <scheme val="minor"/>
    </font>
    <font>
      <b/>
      <sz val="11"/>
      <color rgb="FF000000"/>
      <name val="Calibri"/>
      <family val="2"/>
      <scheme val="minor"/>
    </font>
    <font>
      <sz val="11"/>
      <name val="Calibri"/>
      <family val="2"/>
      <scheme val="minor"/>
    </font>
    <font>
      <b/>
      <sz val="11"/>
      <name val="Calibri"/>
      <family val="2"/>
      <scheme val="minor"/>
    </font>
    <font>
      <b/>
      <sz val="11"/>
      <color theme="1"/>
      <name val="Calibri"/>
      <family val="2"/>
    </font>
    <font>
      <sz val="11"/>
      <name val="Calibri"/>
      <family val="2"/>
    </font>
    <font>
      <b/>
      <sz val="11"/>
      <name val="Calibri"/>
      <family val="2"/>
    </font>
    <font>
      <b/>
      <u/>
      <sz val="18"/>
      <color theme="1"/>
      <name val="Calibri"/>
      <family val="2"/>
      <scheme val="minor"/>
    </font>
    <font>
      <b/>
      <sz val="12"/>
      <color theme="1"/>
      <name val="Calibri"/>
      <family val="2"/>
      <scheme val="minor"/>
    </font>
    <font>
      <b/>
      <sz val="11"/>
      <name val="Calibri"/>
      <family val="2"/>
      <charset val="1"/>
    </font>
    <font>
      <b/>
      <sz val="11"/>
      <color rgb="FF000000"/>
      <name val="Calibri"/>
      <family val="2"/>
    </font>
    <font>
      <sz val="11"/>
      <name val="Calibri"/>
      <family val="2"/>
      <charset val="1"/>
    </font>
    <font>
      <sz val="11"/>
      <color rgb="FF000000"/>
      <name val="Calibri"/>
      <family val="2"/>
      <charset val="1"/>
    </font>
    <font>
      <b/>
      <sz val="12"/>
      <name val="Century Gothic"/>
      <family val="2"/>
    </font>
    <font>
      <b/>
      <sz val="12"/>
      <color rgb="FF000000"/>
      <name val="Calibri"/>
      <family val="2"/>
    </font>
    <font>
      <sz val="10"/>
      <color rgb="FFFF0000"/>
      <name val="Times New Roman"/>
      <family val="1"/>
    </font>
    <font>
      <sz val="10"/>
      <color rgb="FF0070C0"/>
      <name val="Times New Roman"/>
      <family val="1"/>
    </font>
    <font>
      <sz val="10"/>
      <color rgb="FF00B0F0"/>
      <name val="Times New Roman"/>
      <family val="1"/>
    </font>
    <font>
      <u/>
      <sz val="10"/>
      <name val="Times New Roman"/>
      <family val="1"/>
    </font>
    <font>
      <b/>
      <sz val="14"/>
      <color rgb="FF000000"/>
      <name val="Calibri"/>
      <family val="2"/>
    </font>
    <font>
      <b/>
      <sz val="12"/>
      <name val="Calibri"/>
      <family val="2"/>
    </font>
    <font>
      <b/>
      <sz val="14"/>
      <name val="Calibri"/>
      <family val="2"/>
    </font>
    <font>
      <sz val="10"/>
      <color rgb="FF000000"/>
      <name val="Times New Roman"/>
      <charset val="204"/>
    </font>
    <font>
      <sz val="9"/>
      <color indexed="81"/>
      <name val="Tahoma"/>
      <charset val="1"/>
    </font>
    <font>
      <b/>
      <sz val="9"/>
      <color indexed="81"/>
      <name val="Tahoma"/>
      <charset val="1"/>
    </font>
  </fonts>
  <fills count="2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bgColor rgb="FF000000"/>
      </patternFill>
    </fill>
    <fill>
      <patternFill patternType="solid">
        <fgColor rgb="FF8EA9DB"/>
        <bgColor rgb="FF000000"/>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0000"/>
        <bgColor rgb="FF000000"/>
      </patternFill>
    </fill>
    <fill>
      <patternFill patternType="solid">
        <fgColor rgb="FF92D050"/>
        <bgColor rgb="FF000000"/>
      </patternFill>
    </fill>
    <fill>
      <patternFill patternType="solid">
        <fgColor theme="4"/>
        <bgColor indexed="64"/>
      </patternFill>
    </fill>
    <fill>
      <patternFill patternType="solid">
        <fgColor rgb="FFFFFF00"/>
        <bgColor rgb="FF000000"/>
      </patternFill>
    </fill>
    <fill>
      <patternFill patternType="solid">
        <fgColor theme="2"/>
        <bgColor rgb="FF000000"/>
      </patternFill>
    </fill>
    <fill>
      <patternFill patternType="solid">
        <fgColor theme="2"/>
        <bgColor indexed="64"/>
      </patternFill>
    </fill>
    <fill>
      <patternFill patternType="solid">
        <fgColor theme="4"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2F75B5"/>
        <bgColor indexed="64"/>
      </patternFill>
    </fill>
    <fill>
      <patternFill patternType="solid">
        <fgColor theme="0" tint="-0.499984740745262"/>
        <bgColor rgb="FF000000"/>
      </patternFill>
    </fill>
  </fills>
  <borders count="38">
    <border>
      <left/>
      <right/>
      <top/>
      <bottom/>
      <diagonal/>
    </border>
    <border>
      <left style="thin">
        <color indexed="64"/>
      </left>
      <right/>
      <top style="thin">
        <color indexed="64"/>
      </top>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4" fillId="0" borderId="0"/>
    <xf numFmtId="0" fontId="4" fillId="0" borderId="0"/>
    <xf numFmtId="164" fontId="1" fillId="0" borderId="0" applyFont="0" applyFill="0" applyBorder="0" applyAlignment="0" applyProtection="0"/>
    <xf numFmtId="0" fontId="1" fillId="0" borderId="0"/>
    <xf numFmtId="43" fontId="51" fillId="0" borderId="0" applyFont="0" applyFill="0" applyBorder="0" applyAlignment="0" applyProtection="0"/>
    <xf numFmtId="9" fontId="1" fillId="0" borderId="0" applyFont="0" applyFill="0" applyBorder="0" applyAlignment="0" applyProtection="0"/>
    <xf numFmtId="0" fontId="61" fillId="0" borderId="0"/>
  </cellStyleXfs>
  <cellXfs count="606">
    <xf numFmtId="0" fontId="0" fillId="0" borderId="0" xfId="0"/>
    <xf numFmtId="0" fontId="0" fillId="0" borderId="8" xfId="0" applyBorder="1"/>
    <xf numFmtId="0" fontId="0" fillId="0" borderId="0" xfId="0" applyAlignment="1">
      <alignment horizontal="center" vertical="center"/>
    </xf>
    <xf numFmtId="0" fontId="0" fillId="0" borderId="8" xfId="0"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left" vertical="center" wrapText="1"/>
    </xf>
    <xf numFmtId="0" fontId="8" fillId="0" borderId="3" xfId="0" applyFont="1" applyBorder="1" applyAlignment="1">
      <alignment vertical="center" wrapText="1" shrinkToFit="1"/>
    </xf>
    <xf numFmtId="0" fontId="8" fillId="0" borderId="4" xfId="0" applyFont="1" applyBorder="1" applyAlignment="1">
      <alignment horizontal="center" vertical="center" wrapText="1"/>
    </xf>
    <xf numFmtId="0" fontId="12" fillId="0" borderId="0" xfId="0" applyFont="1" applyAlignment="1">
      <alignment vertical="center" wrapText="1"/>
    </xf>
    <xf numFmtId="0" fontId="13" fillId="3" borderId="8" xfId="0" applyFont="1" applyFill="1" applyBorder="1" applyAlignment="1">
      <alignment horizontal="center" vertical="center" wrapText="1" shrinkToFit="1"/>
    </xf>
    <xf numFmtId="0" fontId="12" fillId="4" borderId="8" xfId="0" applyFont="1" applyFill="1" applyBorder="1" applyAlignment="1">
      <alignment vertical="center" wrapText="1"/>
    </xf>
    <xf numFmtId="0" fontId="13" fillId="4" borderId="8" xfId="0" applyFont="1" applyFill="1" applyBorder="1" applyAlignment="1">
      <alignment horizontal="center" vertical="center" wrapText="1"/>
    </xf>
    <xf numFmtId="0" fontId="13" fillId="4" borderId="8" xfId="0" applyFont="1" applyFill="1" applyBorder="1" applyAlignment="1">
      <alignment vertical="center" wrapText="1" shrinkToFit="1"/>
    </xf>
    <xf numFmtId="0" fontId="14" fillId="4" borderId="8" xfId="0" applyFont="1" applyFill="1" applyBorder="1" applyAlignment="1">
      <alignment horizontal="center" vertical="center" wrapText="1"/>
    </xf>
    <xf numFmtId="0" fontId="14" fillId="4" borderId="8" xfId="0" applyFont="1" applyFill="1" applyBorder="1" applyAlignment="1">
      <alignment horizontal="center" vertical="center"/>
    </xf>
    <xf numFmtId="0" fontId="8"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8" fillId="2" borderId="8" xfId="0" applyFont="1" applyFill="1" applyBorder="1" applyAlignment="1">
      <alignment horizontal="left" vertical="center" wrapText="1" shrinkToFit="1"/>
    </xf>
    <xf numFmtId="0" fontId="8" fillId="2" borderId="8" xfId="0" applyFont="1" applyFill="1" applyBorder="1" applyAlignment="1">
      <alignment horizontal="center" vertical="center" wrapText="1"/>
    </xf>
    <xf numFmtId="0" fontId="8" fillId="0" borderId="8" xfId="0" applyFont="1" applyBorder="1" applyAlignment="1">
      <alignment horizontal="justify" vertical="center" wrapText="1" shrinkToFit="1"/>
    </xf>
    <xf numFmtId="0" fontId="9" fillId="0" borderId="8" xfId="0" applyFont="1" applyBorder="1" applyAlignment="1">
      <alignment horizontal="justify" vertical="center" wrapText="1" shrinkToFit="1"/>
    </xf>
    <xf numFmtId="0" fontId="13" fillId="5" borderId="8" xfId="0" applyFont="1" applyFill="1" applyBorder="1" applyAlignment="1">
      <alignment vertical="center" wrapText="1"/>
    </xf>
    <xf numFmtId="0" fontId="13" fillId="5" borderId="8" xfId="0" applyFont="1" applyFill="1" applyBorder="1" applyAlignment="1">
      <alignment horizontal="center" vertical="center" wrapText="1"/>
    </xf>
    <xf numFmtId="0" fontId="8" fillId="0" borderId="8" xfId="0" applyFont="1" applyBorder="1" applyAlignment="1">
      <alignment vertical="center" wrapText="1"/>
    </xf>
    <xf numFmtId="0" fontId="9" fillId="2" borderId="8"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9" fillId="0" borderId="8" xfId="0" applyFont="1" applyBorder="1" applyAlignment="1">
      <alignment horizontal="justify" vertical="center" wrapText="1"/>
    </xf>
    <xf numFmtId="1" fontId="9" fillId="0" borderId="8" xfId="0" applyNumberFormat="1" applyFont="1" applyBorder="1" applyAlignment="1">
      <alignment horizontal="left" vertical="center" wrapText="1"/>
    </xf>
    <xf numFmtId="0" fontId="13" fillId="4" borderId="8" xfId="0" applyFont="1" applyFill="1" applyBorder="1" applyAlignment="1">
      <alignment vertical="center" wrapText="1"/>
    </xf>
    <xf numFmtId="0" fontId="13" fillId="4" borderId="8" xfId="0" applyFont="1" applyFill="1" applyBorder="1" applyAlignment="1">
      <alignment vertical="center"/>
    </xf>
    <xf numFmtId="0" fontId="15" fillId="4" borderId="8" xfId="0" applyFont="1" applyFill="1" applyBorder="1" applyAlignment="1">
      <alignment vertical="center" wrapText="1"/>
    </xf>
    <xf numFmtId="0" fontId="15" fillId="4" borderId="8" xfId="0" applyFont="1" applyFill="1" applyBorder="1" applyAlignment="1">
      <alignment vertical="center"/>
    </xf>
    <xf numFmtId="0" fontId="13" fillId="5" borderId="8" xfId="0" applyFont="1" applyFill="1" applyBorder="1" applyAlignment="1">
      <alignment vertical="center"/>
    </xf>
    <xf numFmtId="0" fontId="15" fillId="5" borderId="8" xfId="0" applyFont="1" applyFill="1" applyBorder="1" applyAlignment="1">
      <alignment vertical="center" wrapText="1"/>
    </xf>
    <xf numFmtId="0" fontId="15" fillId="5" borderId="8" xfId="0" applyFont="1" applyFill="1" applyBorder="1" applyAlignment="1">
      <alignment vertical="center"/>
    </xf>
    <xf numFmtId="0" fontId="9" fillId="2" borderId="8" xfId="0" applyFont="1" applyFill="1" applyBorder="1" applyAlignment="1">
      <alignment horizontal="center" vertical="center" wrapText="1"/>
    </xf>
    <xf numFmtId="0" fontId="9" fillId="2" borderId="8" xfId="0" applyFont="1" applyFill="1" applyBorder="1" applyAlignment="1">
      <alignment horizontal="justify" vertical="center" wrapText="1" shrinkToFit="1"/>
    </xf>
    <xf numFmtId="0" fontId="9" fillId="0" borderId="8" xfId="0" applyFont="1" applyBorder="1" applyAlignment="1">
      <alignment horizontal="left" vertical="center" wrapText="1" shrinkToFit="1"/>
    </xf>
    <xf numFmtId="0" fontId="17" fillId="0" borderId="8" xfId="0" applyFont="1" applyBorder="1" applyAlignment="1">
      <alignment horizontal="justify" vertical="center" wrapText="1"/>
    </xf>
    <xf numFmtId="0" fontId="13" fillId="3" borderId="8" xfId="0" applyFont="1" applyFill="1" applyBorder="1" applyAlignment="1">
      <alignment horizontal="left" vertical="center" wrapText="1" shrinkToFit="1"/>
    </xf>
    <xf numFmtId="0" fontId="13" fillId="4" borderId="8" xfId="0" applyFont="1" applyFill="1" applyBorder="1" applyAlignment="1">
      <alignment horizontal="left" vertical="center"/>
    </xf>
    <xf numFmtId="0" fontId="15" fillId="4" borderId="8" xfId="0" applyFont="1" applyFill="1" applyBorder="1" applyAlignment="1">
      <alignment horizontal="center" vertical="center" wrapText="1"/>
    </xf>
    <xf numFmtId="0" fontId="15" fillId="4" borderId="8" xfId="0" applyFont="1" applyFill="1" applyBorder="1" applyAlignment="1">
      <alignment horizontal="center" vertical="center"/>
    </xf>
    <xf numFmtId="0" fontId="16" fillId="0" borderId="8" xfId="0" applyFont="1" applyBorder="1" applyAlignment="1">
      <alignment horizontal="center" vertical="center" wrapText="1"/>
    </xf>
    <xf numFmtId="0" fontId="9" fillId="2" borderId="8" xfId="0" applyFont="1" applyFill="1" applyBorder="1" applyAlignment="1">
      <alignment horizontal="center" vertical="center"/>
    </xf>
    <xf numFmtId="0" fontId="15" fillId="5" borderId="8" xfId="0" applyFont="1" applyFill="1" applyBorder="1" applyAlignment="1">
      <alignment horizontal="center" vertical="center" wrapText="1"/>
    </xf>
    <xf numFmtId="0" fontId="15" fillId="4" borderId="8" xfId="0" applyFont="1" applyFill="1" applyBorder="1" applyAlignment="1">
      <alignment horizontal="left" vertical="center"/>
    </xf>
    <xf numFmtId="0" fontId="9" fillId="0" borderId="8" xfId="4" applyFont="1" applyBorder="1" applyAlignment="1">
      <alignment vertical="center" wrapText="1"/>
    </xf>
    <xf numFmtId="0" fontId="9" fillId="0" borderId="8" xfId="0" applyFont="1" applyBorder="1" applyAlignment="1">
      <alignment horizontal="center" vertical="center" wrapText="1" shrinkToFit="1"/>
    </xf>
    <xf numFmtId="0" fontId="20" fillId="0" borderId="8" xfId="0" applyFont="1" applyBorder="1" applyAlignment="1">
      <alignment horizontal="center" vertical="center" wrapText="1"/>
    </xf>
    <xf numFmtId="0" fontId="9" fillId="2" borderId="8" xfId="0" applyFont="1" applyFill="1" applyBorder="1" applyAlignment="1">
      <alignment horizontal="left" vertical="center" wrapText="1"/>
    </xf>
    <xf numFmtId="0" fontId="9" fillId="0" borderId="8" xfId="0" applyFont="1" applyBorder="1" applyAlignment="1">
      <alignment horizontal="left" vertical="center" wrapText="1"/>
    </xf>
    <xf numFmtId="0" fontId="9" fillId="9" borderId="8" xfId="0" applyFont="1" applyFill="1" applyBorder="1" applyAlignment="1">
      <alignment horizontal="left" vertical="center" wrapText="1"/>
    </xf>
    <xf numFmtId="0" fontId="8" fillId="0" borderId="8" xfId="0" applyFont="1" applyBorder="1" applyAlignment="1">
      <alignment horizontal="left" vertical="center" wrapText="1"/>
    </xf>
    <xf numFmtId="1" fontId="9" fillId="2" borderId="8" xfId="0" applyNumberFormat="1" applyFont="1" applyFill="1" applyBorder="1" applyAlignment="1">
      <alignment horizontal="center" vertical="center"/>
    </xf>
    <xf numFmtId="0" fontId="9" fillId="0" borderId="8" xfId="0" applyFont="1" applyBorder="1" applyAlignment="1">
      <alignment vertical="center" wrapText="1"/>
    </xf>
    <xf numFmtId="0" fontId="8" fillId="0" borderId="8" xfId="0" applyFont="1" applyBorder="1" applyAlignment="1">
      <alignment horizontal="left" vertical="center" wrapText="1" shrinkToFit="1"/>
    </xf>
    <xf numFmtId="0" fontId="9" fillId="0" borderId="8" xfId="4" applyFont="1" applyBorder="1" applyAlignment="1">
      <alignment horizontal="center" vertical="center" wrapText="1"/>
    </xf>
    <xf numFmtId="0" fontId="9" fillId="0" borderId="8" xfId="0" applyFont="1" applyBorder="1" applyAlignment="1">
      <alignment horizontal="center" vertical="center" wrapText="1"/>
    </xf>
    <xf numFmtId="0" fontId="9" fillId="6" borderId="8" xfId="0" applyFont="1" applyFill="1" applyBorder="1" applyAlignment="1">
      <alignment vertical="center" wrapText="1"/>
    </xf>
    <xf numFmtId="0" fontId="16" fillId="6" borderId="8" xfId="0" applyFont="1" applyFill="1" applyBorder="1" applyAlignment="1">
      <alignment vertical="center" wrapText="1"/>
    </xf>
    <xf numFmtId="0" fontId="9" fillId="2" borderId="8" xfId="0" applyFont="1" applyFill="1" applyBorder="1" applyAlignment="1">
      <alignment vertical="center" wrapText="1"/>
    </xf>
    <xf numFmtId="0" fontId="11" fillId="7" borderId="8" xfId="0" applyFont="1" applyFill="1" applyBorder="1" applyAlignment="1">
      <alignment vertical="center" wrapText="1"/>
    </xf>
    <xf numFmtId="0" fontId="13" fillId="4" borderId="8" xfId="0" applyFont="1" applyFill="1" applyBorder="1" applyAlignment="1">
      <alignment horizontal="center" vertical="center"/>
    </xf>
    <xf numFmtId="0" fontId="21" fillId="0" borderId="8" xfId="0" applyFont="1" applyBorder="1" applyAlignment="1">
      <alignment horizontal="center" vertical="center" wrapText="1"/>
    </xf>
    <xf numFmtId="0" fontId="9" fillId="0" borderId="8" xfId="5" applyFont="1" applyBorder="1" applyAlignment="1">
      <alignment horizontal="center" vertical="center" wrapText="1"/>
    </xf>
    <xf numFmtId="0" fontId="9" fillId="6"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0" fontId="9" fillId="0" borderId="8" xfId="5" applyFont="1" applyBorder="1" applyAlignment="1">
      <alignment horizontal="left" vertical="center" wrapText="1"/>
    </xf>
    <xf numFmtId="0" fontId="8" fillId="6" borderId="8" xfId="5" applyFont="1" applyFill="1" applyBorder="1" applyAlignment="1">
      <alignment horizontal="center" vertical="center" wrapText="1"/>
    </xf>
    <xf numFmtId="0" fontId="17" fillId="0" borderId="8" xfId="0" applyFont="1" applyBorder="1" applyAlignment="1">
      <alignment horizontal="center" vertical="center" wrapText="1"/>
    </xf>
    <xf numFmtId="0" fontId="21" fillId="2" borderId="8" xfId="0" applyFont="1" applyFill="1" applyBorder="1" applyAlignment="1">
      <alignment horizontal="center" vertical="center" wrapText="1"/>
    </xf>
    <xf numFmtId="2" fontId="21"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8" fillId="0" borderId="8" xfId="0" applyFont="1" applyBorder="1" applyAlignment="1" applyProtection="1">
      <alignment horizontal="left" vertical="center" wrapText="1"/>
      <protection locked="0"/>
    </xf>
    <xf numFmtId="0" fontId="23" fillId="0" borderId="8" xfId="0" applyFont="1" applyBorder="1" applyAlignment="1">
      <alignment horizontal="justify" vertical="center" wrapText="1"/>
    </xf>
    <xf numFmtId="0" fontId="26" fillId="0" borderId="8" xfId="0" applyFont="1" applyBorder="1" applyAlignment="1">
      <alignment vertical="center" wrapText="1"/>
    </xf>
    <xf numFmtId="0" fontId="17" fillId="0" borderId="8" xfId="4" applyFont="1" applyBorder="1" applyAlignment="1">
      <alignment vertical="center" wrapText="1"/>
    </xf>
    <xf numFmtId="0" fontId="8" fillId="0" borderId="8" xfId="4" applyFont="1" applyBorder="1" applyAlignment="1">
      <alignment vertical="center" wrapText="1"/>
    </xf>
    <xf numFmtId="0" fontId="9" fillId="0" borderId="8" xfId="2" applyNumberFormat="1" applyFont="1" applyFill="1" applyBorder="1" applyAlignment="1" applyProtection="1">
      <alignment horizontal="justify" vertical="center" wrapText="1"/>
    </xf>
    <xf numFmtId="0" fontId="9" fillId="2" borderId="8" xfId="2" applyNumberFormat="1" applyFont="1" applyFill="1" applyBorder="1" applyAlignment="1" applyProtection="1">
      <alignment horizontal="justify" vertical="center" wrapText="1"/>
    </xf>
    <xf numFmtId="0" fontId="8" fillId="0" borderId="8" xfId="5" applyFont="1" applyBorder="1" applyAlignment="1">
      <alignment horizontal="center" vertical="center" wrapText="1"/>
    </xf>
    <xf numFmtId="0" fontId="15" fillId="4" borderId="8" xfId="0" applyFont="1" applyFill="1" applyBorder="1" applyAlignment="1">
      <alignment horizontal="left" vertical="center" wrapText="1"/>
    </xf>
    <xf numFmtId="0" fontId="17" fillId="0" borderId="8" xfId="0" applyFont="1" applyBorder="1" applyAlignment="1">
      <alignment vertical="center" wrapText="1"/>
    </xf>
    <xf numFmtId="0" fontId="17" fillId="6" borderId="8" xfId="0" applyFont="1" applyFill="1" applyBorder="1" applyAlignment="1">
      <alignment horizontal="left" vertical="center" wrapText="1"/>
    </xf>
    <xf numFmtId="0" fontId="27" fillId="8" borderId="8" xfId="0" applyFont="1" applyFill="1" applyBorder="1" applyAlignment="1">
      <alignment vertical="center" wrapText="1"/>
    </xf>
    <xf numFmtId="0" fontId="13" fillId="8" borderId="8" xfId="0" applyFont="1" applyFill="1" applyBorder="1" applyAlignment="1">
      <alignment vertical="center" wrapText="1"/>
    </xf>
    <xf numFmtId="0" fontId="13" fillId="8" borderId="8" xfId="0" applyFont="1" applyFill="1" applyBorder="1" applyAlignment="1">
      <alignment horizontal="center" vertical="center" wrapText="1"/>
    </xf>
    <xf numFmtId="0" fontId="13" fillId="8" borderId="8" xfId="0" applyFont="1" applyFill="1" applyBorder="1" applyAlignment="1">
      <alignment vertical="center"/>
    </xf>
    <xf numFmtId="0" fontId="15" fillId="8" borderId="8" xfId="0" applyFont="1" applyFill="1" applyBorder="1" applyAlignment="1">
      <alignment vertical="center" wrapText="1"/>
    </xf>
    <xf numFmtId="0" fontId="15" fillId="8" borderId="8" xfId="0" applyFont="1" applyFill="1" applyBorder="1" applyAlignme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xf>
    <xf numFmtId="0" fontId="15"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0" fillId="0" borderId="3" xfId="0" applyFont="1" applyBorder="1" applyAlignment="1">
      <alignment vertical="center"/>
    </xf>
    <xf numFmtId="0" fontId="9" fillId="2" borderId="8" xfId="0" applyFont="1" applyFill="1" applyBorder="1" applyAlignment="1">
      <alignment horizontal="left" vertical="center" wrapText="1" shrinkToFit="1"/>
    </xf>
    <xf numFmtId="0" fontId="21" fillId="6" borderId="8" xfId="5" applyFont="1" applyFill="1" applyBorder="1" applyAlignment="1">
      <alignment horizontal="left" vertical="center" wrapText="1"/>
    </xf>
    <xf numFmtId="0" fontId="9" fillId="6" borderId="8" xfId="9" applyNumberFormat="1" applyFont="1" applyFill="1" applyBorder="1" applyAlignment="1" applyProtection="1">
      <alignment horizontal="justify"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9" fillId="10" borderId="8" xfId="4" applyFont="1" applyFill="1" applyBorder="1" applyAlignment="1">
      <alignment horizontal="center" vertical="center" wrapText="1"/>
    </xf>
    <xf numFmtId="0" fontId="16" fillId="10" borderId="8" xfId="5" applyFont="1" applyFill="1" applyBorder="1" applyAlignment="1">
      <alignment horizontal="center" vertical="center" wrapText="1"/>
    </xf>
    <xf numFmtId="1" fontId="9" fillId="0" borderId="8" xfId="0" applyNumberFormat="1" applyFont="1" applyBorder="1" applyAlignment="1">
      <alignment horizontal="center" vertical="center"/>
    </xf>
    <xf numFmtId="0" fontId="8" fillId="11" borderId="8" xfId="5" applyFont="1" applyFill="1" applyBorder="1" applyAlignment="1">
      <alignment horizontal="center" vertical="center" wrapText="1"/>
    </xf>
    <xf numFmtId="0" fontId="21" fillId="8"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1" fontId="9" fillId="13" borderId="8" xfId="0" applyNumberFormat="1" applyFont="1" applyFill="1" applyBorder="1" applyAlignment="1">
      <alignment horizontal="center" vertical="center"/>
    </xf>
    <xf numFmtId="0" fontId="12" fillId="0" borderId="0" xfId="0" applyFont="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6" xfId="0" applyFont="1" applyBorder="1" applyAlignment="1">
      <alignment vertical="center" wrapText="1"/>
    </xf>
    <xf numFmtId="0" fontId="8" fillId="0" borderId="6" xfId="0" applyFont="1" applyBorder="1" applyAlignment="1">
      <alignment vertical="center" wrapText="1" shrinkToFit="1"/>
    </xf>
    <xf numFmtId="0" fontId="10" fillId="0" borderId="6" xfId="0" applyFont="1" applyBorder="1" applyAlignment="1">
      <alignment vertical="center"/>
    </xf>
    <xf numFmtId="0" fontId="13" fillId="3" borderId="7" xfId="0" applyFont="1" applyFill="1" applyBorder="1" applyAlignment="1">
      <alignment horizontal="center" vertical="center" wrapText="1"/>
    </xf>
    <xf numFmtId="0" fontId="13" fillId="3" borderId="7" xfId="0" applyFont="1" applyFill="1" applyBorder="1" applyAlignment="1">
      <alignment horizontal="center" vertical="center" wrapText="1" shrinkToFit="1"/>
    </xf>
    <xf numFmtId="0" fontId="11" fillId="3" borderId="7" xfId="0" applyFont="1" applyFill="1" applyBorder="1" applyAlignment="1">
      <alignment horizontal="center" vertical="center" wrapText="1"/>
    </xf>
    <xf numFmtId="43" fontId="13" fillId="0" borderId="11" xfId="1" applyFont="1" applyFill="1" applyBorder="1" applyAlignment="1">
      <alignment horizontal="center" vertical="center" wrapText="1"/>
    </xf>
    <xf numFmtId="166" fontId="13" fillId="0" borderId="11" xfId="1" applyNumberFormat="1" applyFont="1" applyFill="1" applyBorder="1" applyAlignment="1">
      <alignment vertical="center" wrapText="1"/>
    </xf>
    <xf numFmtId="0" fontId="8" fillId="9" borderId="8" xfId="0" applyFont="1" applyFill="1" applyBorder="1" applyAlignment="1">
      <alignment horizontal="center" vertical="center" wrapText="1"/>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15" xfId="0" applyBorder="1"/>
    <xf numFmtId="0" fontId="0" fillId="0" borderId="15" xfId="0" applyBorder="1" applyAlignment="1">
      <alignment horizontal="center" vertical="center"/>
    </xf>
    <xf numFmtId="0" fontId="2" fillId="0" borderId="1" xfId="0" applyFont="1" applyBorder="1" applyAlignment="1">
      <alignment vertical="center" wrapText="1"/>
    </xf>
    <xf numFmtId="0" fontId="29" fillId="0" borderId="15" xfId="0" applyFont="1" applyBorder="1" applyAlignment="1">
      <alignment vertical="center" wrapText="1"/>
    </xf>
    <xf numFmtId="0" fontId="29" fillId="0" borderId="8" xfId="0" applyFont="1" applyBorder="1" applyAlignment="1">
      <alignment vertical="center" wrapText="1"/>
    </xf>
    <xf numFmtId="0" fontId="2" fillId="0" borderId="9" xfId="0" applyFont="1" applyBorder="1" applyAlignment="1">
      <alignment horizontal="left" vertical="center" wrapText="1"/>
    </xf>
    <xf numFmtId="0" fontId="29" fillId="0" borderId="8" xfId="0" applyFont="1" applyBorder="1" applyAlignment="1">
      <alignment wrapText="1"/>
    </xf>
    <xf numFmtId="0" fontId="32" fillId="0" borderId="9" xfId="0" applyFont="1" applyBorder="1" applyAlignment="1">
      <alignment vertical="center" wrapText="1"/>
    </xf>
    <xf numFmtId="0" fontId="28" fillId="0" borderId="8" xfId="0" applyFont="1" applyBorder="1" applyAlignment="1">
      <alignment horizontal="center" vertical="center"/>
    </xf>
    <xf numFmtId="0" fontId="33" fillId="0" borderId="8" xfId="0" applyFont="1" applyBorder="1" applyAlignment="1">
      <alignment horizontal="left" vertical="center" wrapText="1"/>
    </xf>
    <xf numFmtId="0" fontId="3" fillId="0" borderId="9"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wrapText="1"/>
    </xf>
    <xf numFmtId="0" fontId="29" fillId="0" borderId="8" xfId="0" applyFont="1" applyBorder="1" applyAlignment="1">
      <alignment horizontal="left" vertical="center" wrapText="1"/>
    </xf>
    <xf numFmtId="0" fontId="29" fillId="9" borderId="8" xfId="0" applyFont="1" applyFill="1" applyBorder="1" applyAlignment="1">
      <alignment horizontal="left" vertical="center" wrapText="1"/>
    </xf>
    <xf numFmtId="0" fontId="2" fillId="9" borderId="9" xfId="0" applyFont="1" applyFill="1" applyBorder="1" applyAlignment="1">
      <alignment vertical="center" wrapText="1"/>
    </xf>
    <xf numFmtId="0" fontId="0" fillId="9" borderId="8" xfId="0" applyFill="1" applyBorder="1" applyAlignment="1">
      <alignment horizontal="center" vertical="center"/>
    </xf>
    <xf numFmtId="0" fontId="0" fillId="0" borderId="8" xfId="0" applyBorder="1" applyAlignment="1">
      <alignment vertical="top" wrapText="1"/>
    </xf>
    <xf numFmtId="0" fontId="2" fillId="0" borderId="0" xfId="0" applyFont="1"/>
    <xf numFmtId="1" fontId="35" fillId="0" borderId="8" xfId="0" applyNumberFormat="1" applyFont="1" applyBorder="1" applyAlignment="1">
      <alignment horizontal="center" vertical="center"/>
    </xf>
    <xf numFmtId="1" fontId="9" fillId="9" borderId="8" xfId="0" applyNumberFormat="1" applyFont="1" applyFill="1" applyBorder="1" applyAlignment="1">
      <alignment horizontal="center" vertical="center"/>
    </xf>
    <xf numFmtId="0" fontId="17" fillId="14" borderId="8" xfId="0" applyFont="1" applyFill="1" applyBorder="1" applyAlignment="1">
      <alignment horizontal="left" vertical="center" wrapText="1"/>
    </xf>
    <xf numFmtId="0" fontId="0" fillId="0" borderId="9" xfId="0" applyBorder="1"/>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167" fontId="9" fillId="2" borderId="8" xfId="0" applyNumberFormat="1" applyFont="1" applyFill="1" applyBorder="1" applyAlignment="1">
      <alignment horizontal="center" vertical="center"/>
    </xf>
    <xf numFmtId="2" fontId="10" fillId="0" borderId="0" xfId="0" applyNumberFormat="1" applyFont="1" applyAlignment="1">
      <alignment vertical="center"/>
    </xf>
    <xf numFmtId="2" fontId="10" fillId="0" borderId="3" xfId="0" applyNumberFormat="1" applyFont="1" applyBorder="1" applyAlignment="1">
      <alignment vertical="center"/>
    </xf>
    <xf numFmtId="2" fontId="10" fillId="0" borderId="6" xfId="0" applyNumberFormat="1" applyFont="1" applyBorder="1" applyAlignment="1">
      <alignment vertical="center"/>
    </xf>
    <xf numFmtId="2" fontId="13" fillId="0" borderId="11" xfId="1" applyNumberFormat="1" applyFont="1" applyFill="1" applyBorder="1" applyAlignment="1">
      <alignment vertical="center" wrapText="1"/>
    </xf>
    <xf numFmtId="2" fontId="11" fillId="3" borderId="7"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xf>
    <xf numFmtId="2" fontId="9" fillId="0" borderId="8" xfId="0" applyNumberFormat="1" applyFont="1" applyBorder="1" applyAlignment="1">
      <alignment horizontal="center" vertical="center"/>
    </xf>
    <xf numFmtId="2" fontId="9" fillId="2" borderId="8" xfId="0" applyNumberFormat="1" applyFont="1" applyFill="1" applyBorder="1" applyAlignment="1">
      <alignment horizontal="center" vertical="center"/>
    </xf>
    <xf numFmtId="2" fontId="15" fillId="4" borderId="8" xfId="0" applyNumberFormat="1" applyFont="1" applyFill="1" applyBorder="1" applyAlignment="1">
      <alignment vertical="center"/>
    </xf>
    <xf numFmtId="2" fontId="9" fillId="13" borderId="8" xfId="0" applyNumberFormat="1" applyFont="1" applyFill="1" applyBorder="1" applyAlignment="1">
      <alignment horizontal="center" vertical="center"/>
    </xf>
    <xf numFmtId="2" fontId="15" fillId="5" borderId="8" xfId="0" applyNumberFormat="1" applyFont="1" applyFill="1" applyBorder="1" applyAlignment="1">
      <alignment vertical="center"/>
    </xf>
    <xf numFmtId="2" fontId="13" fillId="5" borderId="8" xfId="0" applyNumberFormat="1" applyFont="1" applyFill="1" applyBorder="1" applyAlignment="1">
      <alignment vertical="center"/>
    </xf>
    <xf numFmtId="2" fontId="13" fillId="3" borderId="8" xfId="0" applyNumberFormat="1" applyFont="1" applyFill="1" applyBorder="1" applyAlignment="1">
      <alignment horizontal="center" vertical="center" wrapText="1" shrinkToFit="1"/>
    </xf>
    <xf numFmtId="2" fontId="15" fillId="4" borderId="8" xfId="0" applyNumberFormat="1" applyFont="1" applyFill="1" applyBorder="1" applyAlignment="1">
      <alignment horizontal="center" vertical="center"/>
    </xf>
    <xf numFmtId="2" fontId="13" fillId="4" borderId="8" xfId="0" applyNumberFormat="1" applyFont="1" applyFill="1" applyBorder="1" applyAlignment="1">
      <alignment horizontal="center" vertical="center"/>
    </xf>
    <xf numFmtId="2" fontId="9" fillId="9" borderId="8" xfId="0" applyNumberFormat="1" applyFont="1" applyFill="1" applyBorder="1" applyAlignment="1">
      <alignment horizontal="center" vertical="center"/>
    </xf>
    <xf numFmtId="2" fontId="35" fillId="0" borderId="8" xfId="0" applyNumberFormat="1" applyFont="1" applyBorder="1" applyAlignment="1">
      <alignment horizontal="center" vertical="center"/>
    </xf>
    <xf numFmtId="2" fontId="15" fillId="4" borderId="8" xfId="0" applyNumberFormat="1" applyFont="1" applyFill="1" applyBorder="1" applyAlignment="1">
      <alignment horizontal="left" vertical="center"/>
    </xf>
    <xf numFmtId="2" fontId="9" fillId="0" borderId="8" xfId="4" applyNumberFormat="1" applyFont="1" applyBorder="1" applyAlignment="1">
      <alignment horizontal="center" vertical="center" wrapText="1"/>
    </xf>
    <xf numFmtId="2" fontId="15" fillId="8" borderId="8" xfId="0" applyNumberFormat="1" applyFont="1" applyFill="1" applyBorder="1" applyAlignment="1">
      <alignment vertical="center"/>
    </xf>
    <xf numFmtId="2" fontId="10" fillId="0" borderId="6" xfId="0" applyNumberFormat="1" applyFont="1" applyBorder="1" applyAlignment="1">
      <alignment vertical="center" wrapText="1"/>
    </xf>
    <xf numFmtId="2" fontId="16" fillId="2" borderId="8" xfId="0" applyNumberFormat="1" applyFont="1" applyFill="1" applyBorder="1" applyAlignment="1">
      <alignment horizontal="center" vertical="center"/>
    </xf>
    <xf numFmtId="2" fontId="16" fillId="0" borderId="8" xfId="0" applyNumberFormat="1" applyFont="1" applyBorder="1" applyAlignment="1">
      <alignment horizontal="center" vertical="center"/>
    </xf>
    <xf numFmtId="0" fontId="13" fillId="0" borderId="11" xfId="1" applyNumberFormat="1" applyFont="1" applyFill="1" applyBorder="1" applyAlignment="1">
      <alignment vertical="center" wrapText="1"/>
    </xf>
    <xf numFmtId="0" fontId="11" fillId="3" borderId="7" xfId="0"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xf>
    <xf numFmtId="0" fontId="15" fillId="4" borderId="8" xfId="0" applyNumberFormat="1" applyFont="1" applyFill="1" applyBorder="1" applyAlignment="1">
      <alignment vertical="center"/>
    </xf>
    <xf numFmtId="0" fontId="16" fillId="0" borderId="8" xfId="0" applyNumberFormat="1" applyFont="1" applyBorder="1" applyAlignment="1">
      <alignment horizontal="center" vertical="center"/>
    </xf>
    <xf numFmtId="0" fontId="15" fillId="5" borderId="8" xfId="0" applyNumberFormat="1" applyFont="1" applyFill="1" applyBorder="1" applyAlignment="1">
      <alignment vertical="center"/>
    </xf>
    <xf numFmtId="0" fontId="13" fillId="5" borderId="8" xfId="0" applyNumberFormat="1" applyFont="1" applyFill="1" applyBorder="1" applyAlignment="1">
      <alignment vertical="center"/>
    </xf>
    <xf numFmtId="0" fontId="13" fillId="3" borderId="8" xfId="0" applyNumberFormat="1" applyFont="1" applyFill="1" applyBorder="1" applyAlignment="1">
      <alignment horizontal="center" vertical="center" wrapText="1" shrinkToFit="1"/>
    </xf>
    <xf numFmtId="0" fontId="15" fillId="4" borderId="8" xfId="0" applyNumberFormat="1" applyFont="1" applyFill="1" applyBorder="1" applyAlignment="1">
      <alignment horizontal="center" vertical="center"/>
    </xf>
    <xf numFmtId="0" fontId="13" fillId="4" borderId="8" xfId="0" applyNumberFormat="1" applyFont="1" applyFill="1" applyBorder="1" applyAlignment="1">
      <alignment horizontal="center" vertical="center"/>
    </xf>
    <xf numFmtId="0" fontId="35" fillId="0" borderId="8" xfId="0" applyNumberFormat="1" applyFont="1" applyBorder="1" applyAlignment="1">
      <alignment horizontal="center" vertical="center"/>
    </xf>
    <xf numFmtId="0" fontId="15" fillId="4" borderId="8" xfId="0" applyNumberFormat="1" applyFont="1" applyFill="1" applyBorder="1" applyAlignment="1">
      <alignment horizontal="left" vertical="center"/>
    </xf>
    <xf numFmtId="0" fontId="15" fillId="8" borderId="8" xfId="0" applyNumberFormat="1" applyFont="1" applyFill="1" applyBorder="1" applyAlignment="1">
      <alignment vertical="center"/>
    </xf>
    <xf numFmtId="2" fontId="10" fillId="0" borderId="8" xfId="0" applyNumberFormat="1" applyFont="1" applyBorder="1" applyAlignment="1">
      <alignment vertical="center"/>
    </xf>
    <xf numFmtId="0" fontId="27" fillId="0" borderId="0" xfId="0" applyNumberFormat="1" applyFont="1" applyAlignment="1">
      <alignment vertical="center"/>
    </xf>
    <xf numFmtId="0" fontId="27" fillId="0" borderId="3" xfId="0" applyNumberFormat="1" applyFont="1" applyBorder="1" applyAlignment="1">
      <alignment vertical="center"/>
    </xf>
    <xf numFmtId="0" fontId="27" fillId="0" borderId="6" xfId="0" applyNumberFormat="1" applyFont="1" applyBorder="1" applyAlignment="1">
      <alignment vertical="center"/>
    </xf>
    <xf numFmtId="0" fontId="11" fillId="4" borderId="8" xfId="0" applyNumberFormat="1" applyFont="1" applyFill="1" applyBorder="1" applyAlignment="1">
      <alignment horizontal="center" vertical="center"/>
    </xf>
    <xf numFmtId="0" fontId="16" fillId="13" borderId="8" xfId="0" applyNumberFormat="1" applyFont="1" applyFill="1" applyBorder="1" applyAlignment="1">
      <alignment horizontal="center" vertical="center"/>
    </xf>
    <xf numFmtId="0" fontId="16" fillId="9" borderId="8" xfId="0" applyNumberFormat="1" applyFont="1" applyFill="1" applyBorder="1" applyAlignment="1">
      <alignment horizontal="center" vertical="center"/>
    </xf>
    <xf numFmtId="0" fontId="16" fillId="0" borderId="8" xfId="4" applyNumberFormat="1" applyFont="1" applyBorder="1" applyAlignment="1">
      <alignment horizontal="center" vertical="center" wrapText="1"/>
    </xf>
    <xf numFmtId="0" fontId="27" fillId="0" borderId="6" xfId="0" applyNumberFormat="1" applyFont="1" applyBorder="1" applyAlignment="1">
      <alignment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wrapText="1" shrinkToFit="1"/>
    </xf>
    <xf numFmtId="165" fontId="2" fillId="3" borderId="7"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16" fillId="15" borderId="8" xfId="0" applyFont="1" applyFill="1" applyBorder="1" applyAlignment="1">
      <alignment horizontal="left" vertical="center" wrapText="1"/>
    </xf>
    <xf numFmtId="0" fontId="8" fillId="16" borderId="8" xfId="5" applyFont="1" applyFill="1" applyBorder="1" applyAlignment="1">
      <alignment horizontal="center" vertical="center" wrapText="1"/>
    </xf>
    <xf numFmtId="0" fontId="9" fillId="15" borderId="9" xfId="0" applyFont="1" applyFill="1" applyBorder="1" applyAlignment="1">
      <alignment horizontal="left" vertical="center" wrapText="1"/>
    </xf>
    <xf numFmtId="2" fontId="9" fillId="15" borderId="9" xfId="0" applyNumberFormat="1" applyFont="1" applyFill="1" applyBorder="1" applyAlignment="1">
      <alignment horizontal="left" vertical="center" wrapText="1"/>
    </xf>
    <xf numFmtId="0" fontId="16" fillId="15" borderId="9" xfId="0" applyNumberFormat="1" applyFont="1" applyFill="1" applyBorder="1" applyAlignment="1">
      <alignment horizontal="left" vertical="center" wrapText="1"/>
    </xf>
    <xf numFmtId="0" fontId="9" fillId="15" borderId="8" xfId="0" applyFont="1" applyFill="1" applyBorder="1" applyAlignment="1">
      <alignment horizontal="left" vertical="center" wrapText="1"/>
    </xf>
    <xf numFmtId="1" fontId="9" fillId="15" borderId="9" xfId="0" applyNumberFormat="1" applyFont="1" applyFill="1" applyBorder="1" applyAlignment="1">
      <alignment horizontal="center" vertical="center" wrapText="1"/>
    </xf>
    <xf numFmtId="2" fontId="9" fillId="15" borderId="9" xfId="0" applyNumberFormat="1" applyFont="1" applyFill="1" applyBorder="1" applyAlignment="1">
      <alignment horizontal="center" vertical="center" wrapText="1"/>
    </xf>
    <xf numFmtId="0" fontId="16" fillId="15" borderId="9" xfId="0" applyNumberFormat="1" applyFont="1" applyFill="1" applyBorder="1" applyAlignment="1">
      <alignment horizontal="center" vertical="center" wrapText="1"/>
    </xf>
    <xf numFmtId="0" fontId="9" fillId="15" borderId="9" xfId="0" applyFont="1" applyFill="1" applyBorder="1" applyAlignment="1">
      <alignment horizontal="center" vertical="center" wrapText="1"/>
    </xf>
    <xf numFmtId="167" fontId="9" fillId="15" borderId="9" xfId="0" applyNumberFormat="1" applyFont="1" applyFill="1" applyBorder="1" applyAlignment="1">
      <alignment horizontal="center" vertical="center" wrapText="1"/>
    </xf>
    <xf numFmtId="0" fontId="8" fillId="0" borderId="8" xfId="5" applyFont="1" applyBorder="1" applyAlignment="1">
      <alignment horizontal="justify" vertical="center" wrapText="1"/>
    </xf>
    <xf numFmtId="1" fontId="15" fillId="0" borderId="8" xfId="0" applyNumberFormat="1" applyFont="1" applyBorder="1" applyAlignment="1">
      <alignment horizontal="center" vertical="center"/>
    </xf>
    <xf numFmtId="1" fontId="9" fillId="0" borderId="8"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8" xfId="0" applyNumberFormat="1" applyFont="1" applyBorder="1" applyAlignment="1">
      <alignment horizontal="center" vertical="center"/>
    </xf>
    <xf numFmtId="2" fontId="9" fillId="0" borderId="14" xfId="0" applyNumberFormat="1" applyFont="1" applyBorder="1" applyAlignment="1">
      <alignment horizontal="center" vertical="center"/>
    </xf>
    <xf numFmtId="2" fontId="9" fillId="0" borderId="9" xfId="0" applyNumberFormat="1" applyFont="1" applyBorder="1" applyAlignment="1">
      <alignment horizontal="center" vertical="center"/>
    </xf>
    <xf numFmtId="0" fontId="8" fillId="0" borderId="8" xfId="0" applyFont="1" applyFill="1" applyBorder="1" applyAlignment="1">
      <alignment horizontal="center" vertical="center" wrapText="1"/>
    </xf>
    <xf numFmtId="2" fontId="9" fillId="0" borderId="14" xfId="0" applyNumberFormat="1" applyFont="1" applyBorder="1" applyAlignment="1">
      <alignment horizontal="center" vertical="center"/>
    </xf>
    <xf numFmtId="0" fontId="9" fillId="0" borderId="8"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8" xfId="0" applyNumberFormat="1" applyFont="1" applyBorder="1" applyAlignment="1">
      <alignment horizontal="center" vertical="center"/>
    </xf>
    <xf numFmtId="1" fontId="16" fillId="0" borderId="8" xfId="0" applyNumberFormat="1" applyFont="1" applyBorder="1" applyAlignment="1">
      <alignment horizontal="center" vertical="center"/>
    </xf>
    <xf numFmtId="2" fontId="10" fillId="0" borderId="0" xfId="0" applyNumberFormat="1" applyFont="1" applyBorder="1" applyAlignment="1">
      <alignment vertical="center"/>
    </xf>
    <xf numFmtId="0" fontId="0" fillId="0" borderId="0" xfId="0" applyAlignment="1">
      <alignment horizontal="right"/>
    </xf>
    <xf numFmtId="0" fontId="0" fillId="0" borderId="9" xfId="0" applyBorder="1" applyAlignment="1">
      <alignment horizontal="right" vertical="center"/>
    </xf>
    <xf numFmtId="0" fontId="0" fillId="0" borderId="8" xfId="0" applyBorder="1" applyAlignment="1">
      <alignment horizontal="right"/>
    </xf>
    <xf numFmtId="0" fontId="0" fillId="0" borderId="8" xfId="0" applyBorder="1" applyAlignment="1">
      <alignment horizontal="right" vertical="center"/>
    </xf>
    <xf numFmtId="0" fontId="0" fillId="0" borderId="15" xfId="0" applyBorder="1" applyAlignment="1">
      <alignment horizontal="right"/>
    </xf>
    <xf numFmtId="0" fontId="0" fillId="0" borderId="8" xfId="0" applyBorder="1" applyAlignment="1">
      <alignment horizontal="center"/>
    </xf>
    <xf numFmtId="0" fontId="21"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11" fillId="4" borderId="8" xfId="0" applyFont="1" applyFill="1" applyBorder="1" applyAlignment="1">
      <alignment horizontal="center" vertical="center"/>
    </xf>
    <xf numFmtId="2" fontId="11" fillId="4" borderId="8" xfId="0" applyNumberFormat="1" applyFont="1" applyFill="1" applyBorder="1" applyAlignment="1">
      <alignment horizontal="center" vertical="center"/>
    </xf>
    <xf numFmtId="167" fontId="16" fillId="2" borderId="8" xfId="0" applyNumberFormat="1" applyFont="1" applyFill="1" applyBorder="1" applyAlignment="1">
      <alignment vertical="center"/>
    </xf>
    <xf numFmtId="0" fontId="2" fillId="0" borderId="8" xfId="0" applyFont="1" applyBorder="1"/>
    <xf numFmtId="167" fontId="16" fillId="0" borderId="8" xfId="0" applyNumberFormat="1" applyFont="1" applyBorder="1" applyAlignment="1">
      <alignment vertical="center"/>
    </xf>
    <xf numFmtId="167" fontId="16" fillId="2" borderId="8" xfId="0" applyNumberFormat="1" applyFont="1" applyFill="1" applyBorder="1" applyAlignment="1">
      <alignment horizontal="left" vertical="center"/>
    </xf>
    <xf numFmtId="0" fontId="0" fillId="0" borderId="0" xfId="0" applyAlignment="1">
      <alignment horizontal="center"/>
    </xf>
    <xf numFmtId="2" fontId="2" fillId="0" borderId="8" xfId="0" applyNumberFormat="1" applyFont="1" applyBorder="1"/>
    <xf numFmtId="1" fontId="0" fillId="0" borderId="8" xfId="0" applyNumberFormat="1" applyBorder="1" applyAlignment="1">
      <alignment horizontal="center" vertical="center"/>
    </xf>
    <xf numFmtId="1" fontId="2" fillId="0" borderId="8" xfId="0" applyNumberFormat="1" applyFont="1" applyBorder="1"/>
    <xf numFmtId="1" fontId="16" fillId="2" borderId="8" xfId="0" applyNumberFormat="1" applyFont="1" applyFill="1" applyBorder="1" applyAlignment="1">
      <alignment horizontal="center" vertical="center"/>
    </xf>
    <xf numFmtId="0" fontId="40" fillId="16" borderId="9" xfId="0" applyFont="1" applyFill="1" applyBorder="1" applyAlignment="1">
      <alignment horizontal="center" vertical="center" wrapText="1"/>
    </xf>
    <xf numFmtId="0" fontId="40" fillId="16" borderId="8" xfId="0" applyFont="1" applyFill="1" applyBorder="1" applyAlignment="1">
      <alignment horizontal="center" vertical="center" wrapText="1"/>
    </xf>
    <xf numFmtId="0" fontId="2" fillId="16" borderId="8" xfId="0" applyFont="1" applyFill="1" applyBorder="1" applyAlignment="1">
      <alignment horizontal="center" vertical="top"/>
    </xf>
    <xf numFmtId="0" fontId="2" fillId="16" borderId="9" xfId="0" applyFont="1" applyFill="1" applyBorder="1" applyAlignment="1">
      <alignment horizontal="center" vertical="top"/>
    </xf>
    <xf numFmtId="0" fontId="0" fillId="16" borderId="9" xfId="0" applyFill="1" applyBorder="1" applyAlignment="1">
      <alignment horizontal="center"/>
    </xf>
    <xf numFmtId="0" fontId="0" fillId="16" borderId="8" xfId="0" applyFill="1" applyBorder="1" applyAlignment="1">
      <alignment horizontal="center"/>
    </xf>
    <xf numFmtId="0" fontId="2" fillId="17" borderId="8" xfId="0" applyFont="1" applyFill="1" applyBorder="1" applyAlignment="1">
      <alignment horizontal="center" vertical="top" wrapText="1"/>
    </xf>
    <xf numFmtId="0" fontId="2" fillId="17" borderId="8" xfId="0" applyFont="1" applyFill="1" applyBorder="1" applyAlignment="1">
      <alignment horizontal="center" vertical="center" wrapText="1"/>
    </xf>
    <xf numFmtId="168" fontId="2" fillId="17" borderId="8" xfId="3" applyNumberFormat="1" applyFont="1" applyFill="1" applyBorder="1" applyAlignment="1">
      <alignment horizontal="center" vertical="center" wrapText="1"/>
    </xf>
    <xf numFmtId="168" fontId="2" fillId="17" borderId="9" xfId="3" applyNumberFormat="1" applyFont="1" applyFill="1" applyBorder="1" applyAlignment="1">
      <alignment horizontal="center" vertical="center" wrapText="1"/>
    </xf>
    <xf numFmtId="0" fontId="2" fillId="17" borderId="9" xfId="0" applyFont="1" applyFill="1" applyBorder="1" applyAlignment="1">
      <alignment horizontal="center"/>
    </xf>
    <xf numFmtId="0" fontId="2" fillId="17" borderId="8" xfId="0" applyFont="1" applyFill="1" applyBorder="1" applyAlignment="1">
      <alignment horizontal="center"/>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2" fillId="0" borderId="8" xfId="0" applyFont="1" applyBorder="1" applyAlignment="1">
      <alignment horizontal="center" vertical="center" wrapText="1"/>
    </xf>
    <xf numFmtId="168" fontId="2" fillId="0" borderId="8" xfId="3" applyNumberFormat="1" applyFont="1" applyFill="1" applyBorder="1" applyAlignment="1">
      <alignment horizontal="center" vertical="center" wrapText="1"/>
    </xf>
    <xf numFmtId="168" fontId="2" fillId="0" borderId="9" xfId="3" applyNumberFormat="1" applyFont="1" applyFill="1" applyBorder="1" applyAlignment="1">
      <alignment horizontal="center" vertical="center" wrapText="1"/>
    </xf>
    <xf numFmtId="0" fontId="2" fillId="0" borderId="9" xfId="0" applyFont="1" applyBorder="1" applyAlignment="1">
      <alignment horizontal="center"/>
    </xf>
    <xf numFmtId="0" fontId="2" fillId="0" borderId="8" xfId="0" applyFont="1" applyBorder="1" applyAlignment="1">
      <alignment horizontal="center"/>
    </xf>
    <xf numFmtId="0" fontId="0" fillId="0" borderId="8" xfId="12" applyFont="1" applyBorder="1" applyAlignment="1">
      <alignment horizontal="left" vertical="top" wrapText="1"/>
    </xf>
    <xf numFmtId="0" fontId="41" fillId="0" borderId="9" xfId="12" applyFont="1" applyBorder="1" applyAlignment="1">
      <alignment horizontal="center" vertical="center" wrapText="1"/>
    </xf>
    <xf numFmtId="0" fontId="41" fillId="0" borderId="8" xfId="12" applyFont="1" applyBorder="1" applyAlignment="1">
      <alignment horizontal="center" vertical="center" wrapText="1"/>
    </xf>
    <xf numFmtId="0" fontId="42" fillId="2" borderId="8" xfId="12" applyFont="1" applyFill="1" applyBorder="1" applyAlignment="1">
      <alignment horizontal="center" vertical="center"/>
    </xf>
    <xf numFmtId="0" fontId="42" fillId="0" borderId="8" xfId="12" applyFont="1" applyBorder="1" applyAlignment="1">
      <alignment horizontal="left" vertical="top" wrapText="1"/>
    </xf>
    <xf numFmtId="0" fontId="41" fillId="2" borderId="8" xfId="12" applyFont="1" applyFill="1" applyBorder="1" applyAlignment="1">
      <alignment horizontal="center" vertical="center" wrapText="1"/>
    </xf>
    <xf numFmtId="0" fontId="41" fillId="2" borderId="8" xfId="12" applyFont="1" applyFill="1" applyBorder="1" applyAlignment="1">
      <alignment horizontal="center" vertical="center"/>
    </xf>
    <xf numFmtId="0" fontId="41" fillId="2" borderId="9" xfId="12" applyFont="1" applyFill="1" applyBorder="1" applyAlignment="1">
      <alignment horizontal="center" vertical="center"/>
    </xf>
    <xf numFmtId="0" fontId="0" fillId="0" borderId="9" xfId="0" applyBorder="1" applyAlignment="1">
      <alignment horizontal="center"/>
    </xf>
    <xf numFmtId="0" fontId="0" fillId="0" borderId="0" xfId="0" applyAlignment="1">
      <alignment vertical="top"/>
    </xf>
    <xf numFmtId="0" fontId="41" fillId="2" borderId="8" xfId="12" applyFont="1" applyFill="1" applyBorder="1" applyAlignment="1">
      <alignment horizontal="left" vertical="center"/>
    </xf>
    <xf numFmtId="0" fontId="41" fillId="0" borderId="8" xfId="12" applyFont="1" applyBorder="1" applyAlignment="1">
      <alignment horizontal="center" vertical="center"/>
    </xf>
    <xf numFmtId="0" fontId="41" fillId="0" borderId="9" xfId="12" applyFont="1" applyBorder="1" applyAlignment="1">
      <alignment horizontal="center" vertical="center"/>
    </xf>
    <xf numFmtId="0" fontId="41" fillId="0" borderId="9" xfId="12" applyFont="1" applyBorder="1" applyAlignment="1">
      <alignment horizontal="center" vertical="top" wrapText="1"/>
    </xf>
    <xf numFmtId="0" fontId="41" fillId="0" borderId="8" xfId="12" applyFont="1" applyBorder="1" applyAlignment="1">
      <alignment horizontal="center" vertical="top" wrapText="1"/>
    </xf>
    <xf numFmtId="0" fontId="41" fillId="0" borderId="8" xfId="12" applyFont="1" applyBorder="1" applyAlignment="1">
      <alignment horizontal="left" vertical="center"/>
    </xf>
    <xf numFmtId="0" fontId="41" fillId="0" borderId="8" xfId="0" applyFont="1" applyBorder="1" applyAlignment="1">
      <alignment horizontal="left" vertical="center" wrapText="1"/>
    </xf>
    <xf numFmtId="167" fontId="41" fillId="0" borderId="8" xfId="12" applyNumberFormat="1" applyFont="1" applyBorder="1" applyAlignment="1">
      <alignment horizontal="center" vertical="center"/>
    </xf>
    <xf numFmtId="167" fontId="41" fillId="0" borderId="9" xfId="12" applyNumberFormat="1" applyFont="1" applyBorder="1" applyAlignment="1">
      <alignment horizontal="center" vertical="center"/>
    </xf>
    <xf numFmtId="0" fontId="42" fillId="0" borderId="9" xfId="12" applyFont="1" applyBorder="1" applyAlignment="1">
      <alignment horizontal="center" vertical="center" wrapText="1"/>
    </xf>
    <xf numFmtId="0" fontId="41" fillId="0" borderId="8" xfId="12" applyFont="1" applyBorder="1" applyAlignment="1">
      <alignment horizontal="left" vertical="top" wrapText="1"/>
    </xf>
    <xf numFmtId="0" fontId="41" fillId="0" borderId="9" xfId="12" applyFont="1" applyBorder="1" applyAlignment="1">
      <alignment horizontal="center" vertical="center"/>
    </xf>
    <xf numFmtId="0" fontId="42" fillId="0" borderId="9" xfId="12" applyFont="1" applyBorder="1" applyAlignment="1">
      <alignment horizontal="center" vertical="top" wrapText="1"/>
    </xf>
    <xf numFmtId="0" fontId="44" fillId="0" borderId="8" xfId="12" applyFont="1" applyBorder="1" applyAlignment="1">
      <alignment horizontal="left" vertical="top" wrapText="1"/>
    </xf>
    <xf numFmtId="0" fontId="2" fillId="0" borderId="9" xfId="0" applyFont="1" applyBorder="1" applyAlignment="1">
      <alignment horizontal="center" vertical="center"/>
    </xf>
    <xf numFmtId="0" fontId="42" fillId="0" borderId="8" xfId="12" applyFont="1" applyBorder="1" applyAlignment="1">
      <alignment horizontal="center" vertical="center"/>
    </xf>
    <xf numFmtId="167" fontId="41" fillId="0" borderId="9" xfId="3" applyNumberFormat="1" applyFont="1" applyFill="1" applyBorder="1" applyAlignment="1">
      <alignment horizontal="center" vertical="center"/>
    </xf>
    <xf numFmtId="1" fontId="41" fillId="0" borderId="9" xfId="3" applyNumberFormat="1" applyFont="1" applyFill="1" applyBorder="1" applyAlignment="1">
      <alignment horizontal="center" vertical="center"/>
    </xf>
    <xf numFmtId="0" fontId="41" fillId="0" borderId="8" xfId="12" applyFont="1" applyBorder="1" applyAlignment="1">
      <alignment horizontal="left" vertical="center" wrapText="1"/>
    </xf>
    <xf numFmtId="0" fontId="0" fillId="0" borderId="9" xfId="0" applyBorder="1" applyAlignment="1">
      <alignment horizontal="center"/>
    </xf>
    <xf numFmtId="0" fontId="0" fillId="0" borderId="24" xfId="0" applyBorder="1" applyAlignment="1">
      <alignment horizontal="center"/>
    </xf>
    <xf numFmtId="43" fontId="39" fillId="17" borderId="9" xfId="1" applyFont="1" applyFill="1" applyBorder="1" applyAlignment="1">
      <alignment horizontal="center" vertical="center"/>
    </xf>
    <xf numFmtId="43" fontId="39" fillId="17" borderId="8" xfId="1" applyFont="1" applyFill="1" applyBorder="1" applyAlignment="1">
      <alignment horizontal="center" vertical="center"/>
    </xf>
    <xf numFmtId="0" fontId="0" fillId="0" borderId="8" xfId="0" applyBorder="1" applyAlignment="1">
      <alignment horizontal="left"/>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165" fontId="2" fillId="3" borderId="0" xfId="0" applyNumberFormat="1" applyFont="1" applyFill="1" applyBorder="1" applyAlignment="1">
      <alignment horizontal="center" vertical="center" wrapText="1"/>
    </xf>
    <xf numFmtId="2" fontId="16" fillId="0" borderId="9" xfId="0" applyNumberFormat="1" applyFont="1" applyBorder="1" applyAlignment="1">
      <alignment horizontal="center" vertical="center"/>
    </xf>
    <xf numFmtId="2" fontId="16" fillId="0" borderId="14" xfId="0" applyNumberFormat="1" applyFont="1" applyBorder="1" applyAlignment="1">
      <alignment horizontal="center" vertical="center"/>
    </xf>
    <xf numFmtId="0" fontId="41" fillId="0" borderId="9" xfId="12" applyFont="1" applyBorder="1" applyAlignment="1">
      <alignment horizontal="center" vertical="center"/>
    </xf>
    <xf numFmtId="0" fontId="0" fillId="0" borderId="9" xfId="0" applyBorder="1" applyAlignment="1">
      <alignment horizontal="center"/>
    </xf>
    <xf numFmtId="0" fontId="0" fillId="16" borderId="8" xfId="0" applyFill="1" applyBorder="1" applyAlignment="1">
      <alignment horizontal="center" vertical="center"/>
    </xf>
    <xf numFmtId="0" fontId="2" fillId="17" borderId="9" xfId="0" applyFont="1" applyFill="1" applyBorder="1" applyAlignment="1">
      <alignment horizontal="center" vertical="center"/>
    </xf>
    <xf numFmtId="0" fontId="41" fillId="0" borderId="8" xfId="12" applyFont="1" applyBorder="1" applyAlignment="1">
      <alignment vertical="center"/>
    </xf>
    <xf numFmtId="1" fontId="41" fillId="0" borderId="9" xfId="12" applyNumberFormat="1" applyFont="1" applyBorder="1" applyAlignment="1">
      <alignment horizontal="center" vertical="center"/>
    </xf>
    <xf numFmtId="0" fontId="0" fillId="0" borderId="0" xfId="0" applyBorder="1"/>
    <xf numFmtId="0" fontId="0" fillId="0" borderId="0" xfId="0" applyBorder="1" applyAlignment="1">
      <alignment horizontal="center" vertical="center"/>
    </xf>
    <xf numFmtId="0" fontId="2" fillId="0" borderId="0" xfId="0" applyFont="1" applyBorder="1"/>
    <xf numFmtId="0" fontId="0" fillId="0" borderId="13" xfId="0" applyBorder="1" applyAlignment="1">
      <alignment horizontal="center"/>
    </xf>
    <xf numFmtId="0" fontId="40" fillId="16" borderId="8" xfId="0" applyFont="1" applyFill="1" applyBorder="1" applyAlignment="1">
      <alignment horizontal="center" vertical="center" wrapText="1"/>
    </xf>
    <xf numFmtId="0" fontId="46" fillId="0" borderId="0" xfId="0" applyFont="1"/>
    <xf numFmtId="0" fontId="47" fillId="0" borderId="0" xfId="0" applyFont="1"/>
    <xf numFmtId="0" fontId="2" fillId="17" borderId="8" xfId="0" applyFont="1" applyFill="1" applyBorder="1" applyAlignment="1">
      <alignment horizontal="center" vertical="center"/>
    </xf>
    <xf numFmtId="0" fontId="0" fillId="0" borderId="25" xfId="0" applyBorder="1" applyAlignment="1">
      <alignment horizontal="center" vertical="center"/>
    </xf>
    <xf numFmtId="0" fontId="0" fillId="20" borderId="27" xfId="0" applyFill="1" applyBorder="1" applyAlignment="1">
      <alignment horizontal="center" vertical="center"/>
    </xf>
    <xf numFmtId="0" fontId="2" fillId="20" borderId="28" xfId="0" applyFont="1" applyFill="1" applyBorder="1"/>
    <xf numFmtId="0" fontId="0" fillId="0" borderId="1" xfId="0" applyBorder="1"/>
    <xf numFmtId="0" fontId="0" fillId="19" borderId="30" xfId="0" applyFill="1" applyBorder="1" applyAlignment="1">
      <alignment horizontal="center" vertical="center"/>
    </xf>
    <xf numFmtId="0" fontId="2" fillId="19" borderId="7" xfId="0" applyFont="1" applyFill="1" applyBorder="1"/>
    <xf numFmtId="0" fontId="0" fillId="0" borderId="8" xfId="0" applyBorder="1" applyAlignment="1">
      <alignment vertical="top"/>
    </xf>
    <xf numFmtId="0" fontId="0" fillId="0" borderId="0" xfId="0" applyAlignment="1">
      <alignment vertical="center"/>
    </xf>
    <xf numFmtId="0" fontId="0" fillId="0" borderId="8" xfId="0" applyBorder="1" applyAlignment="1">
      <alignment vertical="center"/>
    </xf>
    <xf numFmtId="0" fontId="48" fillId="0" borderId="8" xfId="0" applyFont="1" applyBorder="1" applyAlignment="1">
      <alignment horizontal="center" vertical="center" wrapText="1"/>
    </xf>
    <xf numFmtId="2" fontId="49" fillId="0" borderId="8" xfId="0" applyNumberFormat="1" applyFont="1" applyBorder="1" applyAlignment="1">
      <alignment vertical="center"/>
    </xf>
    <xf numFmtId="0" fontId="48" fillId="0" borderId="8" xfId="0" applyFont="1" applyBorder="1" applyAlignment="1">
      <alignment horizontal="justify" vertical="center" wrapText="1"/>
    </xf>
    <xf numFmtId="1" fontId="45" fillId="0" borderId="8" xfId="0" applyNumberFormat="1" applyFont="1" applyBorder="1" applyAlignment="1">
      <alignment horizontal="center" vertical="center" wrapText="1"/>
    </xf>
    <xf numFmtId="2" fontId="49" fillId="0" borderId="8" xfId="0" applyNumberFormat="1" applyFont="1" applyBorder="1" applyAlignment="1">
      <alignment horizontal="center" vertical="center"/>
    </xf>
    <xf numFmtId="2" fontId="49" fillId="0" borderId="0" xfId="0" applyNumberFormat="1" applyFont="1" applyAlignment="1">
      <alignment vertical="center"/>
    </xf>
    <xf numFmtId="0" fontId="50" fillId="0" borderId="8" xfId="0" applyFont="1" applyBorder="1" applyAlignment="1">
      <alignment horizontal="center" vertical="center" wrapText="1"/>
    </xf>
    <xf numFmtId="0" fontId="50" fillId="0" borderId="8" xfId="0" applyFont="1" applyBorder="1" applyAlignment="1">
      <alignment horizontal="justify" vertical="top" wrapText="1"/>
    </xf>
    <xf numFmtId="1" fontId="45" fillId="0" borderId="8" xfId="0" applyNumberFormat="1" applyFont="1" applyBorder="1" applyAlignment="1">
      <alignment horizontal="center" vertical="center"/>
    </xf>
    <xf numFmtId="2" fontId="45" fillId="0" borderId="8" xfId="0" applyNumberFormat="1" applyFont="1" applyBorder="1" applyAlignment="1">
      <alignment vertical="center" wrapText="1"/>
    </xf>
    <xf numFmtId="0" fontId="50" fillId="0" borderId="8" xfId="0" applyFont="1" applyBorder="1" applyAlignment="1">
      <alignment horizontal="justify" vertical="center" wrapText="1"/>
    </xf>
    <xf numFmtId="0" fontId="50" fillId="0" borderId="8" xfId="0" applyFont="1" applyBorder="1" applyAlignment="1">
      <alignment vertical="center" wrapText="1"/>
    </xf>
    <xf numFmtId="0" fontId="0" fillId="0" borderId="8" xfId="0" applyBorder="1" applyAlignment="1">
      <alignment vertical="center" wrapText="1" shrinkToFit="1"/>
    </xf>
    <xf numFmtId="169" fontId="42"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42" fillId="0" borderId="8" xfId="0" applyNumberFormat="1" applyFont="1" applyBorder="1" applyAlignment="1">
      <alignment horizontal="center" vertical="center"/>
    </xf>
    <xf numFmtId="165" fontId="2" fillId="0" borderId="14" xfId="0" applyNumberFormat="1" applyFont="1" applyBorder="1" applyAlignment="1">
      <alignment horizontal="center" vertical="center"/>
    </xf>
    <xf numFmtId="164" fontId="42" fillId="0" borderId="8" xfId="14" applyFont="1" applyFill="1" applyBorder="1" applyAlignment="1">
      <alignment horizontal="center" vertical="center"/>
    </xf>
    <xf numFmtId="0" fontId="45" fillId="0" borderId="8" xfId="0" applyFont="1" applyBorder="1" applyAlignment="1">
      <alignment horizontal="center" vertical="center" wrapText="1"/>
    </xf>
    <xf numFmtId="43" fontId="39" fillId="17" borderId="8" xfId="1" applyFont="1" applyFill="1" applyBorder="1" applyAlignment="1">
      <alignment horizontal="center" vertical="center"/>
    </xf>
    <xf numFmtId="0" fontId="41" fillId="0" borderId="9" xfId="12" applyFont="1" applyBorder="1" applyAlignment="1">
      <alignment horizontal="center" vertical="center"/>
    </xf>
    <xf numFmtId="165" fontId="2" fillId="0" borderId="14" xfId="0" applyNumberFormat="1" applyFont="1" applyBorder="1" applyAlignment="1">
      <alignment horizontal="center" vertical="center"/>
    </xf>
    <xf numFmtId="1" fontId="9" fillId="0" borderId="9" xfId="0" applyNumberFormat="1" applyFont="1" applyBorder="1" applyAlignment="1">
      <alignment horizontal="center" vertical="center"/>
    </xf>
    <xf numFmtId="1" fontId="45" fillId="0" borderId="32" xfId="0" applyNumberFormat="1" applyFont="1" applyBorder="1" applyAlignment="1">
      <alignment horizontal="center" vertical="center" wrapText="1"/>
    </xf>
    <xf numFmtId="0" fontId="48" fillId="0" borderId="32" xfId="0" applyFont="1" applyBorder="1" applyAlignment="1">
      <alignment horizontal="center" vertical="center" wrapText="1"/>
    </xf>
    <xf numFmtId="2" fontId="49" fillId="0" borderId="32" xfId="0" applyNumberFormat="1" applyFont="1" applyBorder="1" applyAlignment="1">
      <alignment horizontal="center" vertical="center"/>
    </xf>
    <xf numFmtId="165" fontId="2" fillId="0" borderId="8" xfId="0" applyNumberFormat="1" applyFont="1" applyBorder="1" applyAlignment="1">
      <alignment vertical="center"/>
    </xf>
    <xf numFmtId="0" fontId="47" fillId="0" borderId="8" xfId="0" applyFont="1" applyBorder="1" applyAlignment="1">
      <alignment horizontal="center" vertical="center" wrapText="1" shrinkToFit="1"/>
    </xf>
    <xf numFmtId="43" fontId="10" fillId="0" borderId="0" xfId="1" applyFont="1" applyAlignment="1">
      <alignment vertical="center" wrapText="1"/>
    </xf>
    <xf numFmtId="43" fontId="10" fillId="0" borderId="0" xfId="1" applyFont="1" applyBorder="1" applyAlignment="1">
      <alignment vertical="center" wrapText="1"/>
    </xf>
    <xf numFmtId="43" fontId="10" fillId="0" borderId="6" xfId="1" applyFont="1" applyBorder="1" applyAlignment="1">
      <alignment vertical="center" wrapText="1"/>
    </xf>
    <xf numFmtId="43" fontId="13" fillId="0" borderId="11" xfId="1" applyFont="1" applyFill="1" applyBorder="1" applyAlignment="1">
      <alignment vertical="center" wrapText="1"/>
    </xf>
    <xf numFmtId="43" fontId="13" fillId="0" borderId="12" xfId="1" applyFont="1" applyFill="1" applyBorder="1" applyAlignment="1">
      <alignment vertical="center" wrapText="1"/>
    </xf>
    <xf numFmtId="43" fontId="11" fillId="3" borderId="7" xfId="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vertical="center" wrapText="1" shrinkToFit="1"/>
    </xf>
    <xf numFmtId="0" fontId="14" fillId="3" borderId="8" xfId="0" applyFont="1" applyFill="1" applyBorder="1" applyAlignment="1">
      <alignment horizontal="center" vertical="center" wrapText="1"/>
    </xf>
    <xf numFmtId="43" fontId="11" fillId="3" borderId="8" xfId="1" applyFont="1" applyFill="1" applyBorder="1" applyAlignment="1">
      <alignment horizontal="center" vertical="center" wrapText="1"/>
    </xf>
    <xf numFmtId="43" fontId="14" fillId="4" borderId="8" xfId="1" applyFont="1" applyFill="1" applyBorder="1" applyAlignment="1">
      <alignment horizontal="center" vertical="center" wrapText="1"/>
    </xf>
    <xf numFmtId="0" fontId="9" fillId="0" borderId="8" xfId="0" applyFont="1" applyBorder="1" applyAlignment="1">
      <alignment horizontal="center" vertical="center"/>
    </xf>
    <xf numFmtId="43" fontId="9" fillId="0" borderId="8" xfId="1" applyFont="1" applyFill="1" applyBorder="1" applyAlignment="1">
      <alignment horizontal="center" vertical="center" wrapText="1"/>
    </xf>
    <xf numFmtId="0" fontId="8" fillId="2" borderId="8" xfId="0" applyFont="1" applyFill="1" applyBorder="1" applyAlignment="1">
      <alignment horizontal="justify" vertical="center" wrapText="1" shrinkToFit="1"/>
    </xf>
    <xf numFmtId="3" fontId="9" fillId="0" borderId="8" xfId="0" applyNumberFormat="1" applyFont="1" applyBorder="1" applyAlignment="1">
      <alignment horizontal="center" vertical="center"/>
    </xf>
    <xf numFmtId="0" fontId="12" fillId="5" borderId="8" xfId="0" applyFont="1" applyFill="1" applyBorder="1" applyAlignment="1">
      <alignment horizontal="center" vertical="center" wrapText="1"/>
    </xf>
    <xf numFmtId="0" fontId="13" fillId="5" borderId="8" xfId="0" applyFont="1" applyFill="1" applyBorder="1" applyAlignment="1">
      <alignment horizontal="justify" vertical="center" wrapText="1" shrinkToFit="1"/>
    </xf>
    <xf numFmtId="0" fontId="9" fillId="5" borderId="8" xfId="0" applyFont="1" applyFill="1" applyBorder="1" applyAlignment="1">
      <alignment horizontal="center" vertical="center" wrapText="1"/>
    </xf>
    <xf numFmtId="1" fontId="9" fillId="5" borderId="8" xfId="0" applyNumberFormat="1" applyFont="1" applyFill="1" applyBorder="1" applyAlignment="1">
      <alignment horizontal="center" vertical="center"/>
    </xf>
    <xf numFmtId="3" fontId="9" fillId="5" borderId="8" xfId="0" applyNumberFormat="1" applyFont="1" applyFill="1" applyBorder="1" applyAlignment="1">
      <alignment horizontal="center" vertical="center"/>
    </xf>
    <xf numFmtId="43" fontId="16" fillId="5" borderId="8" xfId="1" applyFont="1" applyFill="1" applyBorder="1" applyAlignment="1">
      <alignment horizontal="center" vertical="center" wrapText="1"/>
    </xf>
    <xf numFmtId="3" fontId="14" fillId="4" borderId="8"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1" fontId="9" fillId="4" borderId="8" xfId="0" applyNumberFormat="1" applyFont="1" applyFill="1" applyBorder="1" applyAlignment="1">
      <alignment horizontal="center" vertical="center"/>
    </xf>
    <xf numFmtId="3" fontId="9" fillId="4" borderId="8" xfId="0" applyNumberFormat="1" applyFont="1" applyFill="1" applyBorder="1" applyAlignment="1">
      <alignment horizontal="center" vertical="center"/>
    </xf>
    <xf numFmtId="43" fontId="9" fillId="4" borderId="8" xfId="1" applyFont="1" applyFill="1" applyBorder="1" applyAlignment="1">
      <alignment horizontal="center" vertical="center" wrapText="1"/>
    </xf>
    <xf numFmtId="0" fontId="8" fillId="2" borderId="8" xfId="0" applyFont="1" applyFill="1" applyBorder="1" applyAlignment="1">
      <alignment vertical="center" wrapText="1" shrinkToFit="1"/>
    </xf>
    <xf numFmtId="0" fontId="8" fillId="0" borderId="8" xfId="0" applyFont="1" applyBorder="1" applyAlignment="1">
      <alignment horizontal="justify" vertical="center" wrapText="1"/>
    </xf>
    <xf numFmtId="0" fontId="8" fillId="2" borderId="8" xfId="0" applyFont="1" applyFill="1" applyBorder="1" applyAlignment="1">
      <alignment horizontal="justify" vertical="center"/>
    </xf>
    <xf numFmtId="3" fontId="16" fillId="2" borderId="8" xfId="0" applyNumberFormat="1" applyFont="1" applyFill="1" applyBorder="1" applyAlignment="1">
      <alignment horizontal="center" vertical="center"/>
    </xf>
    <xf numFmtId="0" fontId="16" fillId="5" borderId="8" xfId="0" applyFont="1" applyFill="1" applyBorder="1" applyAlignment="1">
      <alignment vertical="center" wrapText="1"/>
    </xf>
    <xf numFmtId="3" fontId="9" fillId="2" borderId="8" xfId="0" applyNumberFormat="1" applyFont="1" applyFill="1" applyBorder="1" applyAlignment="1">
      <alignment horizontal="center" vertical="center"/>
    </xf>
    <xf numFmtId="3" fontId="16" fillId="22" borderId="8" xfId="0" applyNumberFormat="1" applyFont="1" applyFill="1" applyBorder="1" applyAlignment="1">
      <alignment horizontal="center" vertical="center"/>
    </xf>
    <xf numFmtId="3" fontId="15" fillId="4" borderId="8" xfId="0" applyNumberFormat="1" applyFont="1" applyFill="1" applyBorder="1" applyAlignment="1">
      <alignment vertical="center"/>
    </xf>
    <xf numFmtId="43" fontId="15" fillId="4" borderId="8" xfId="1" applyFont="1" applyFill="1" applyBorder="1" applyAlignment="1">
      <alignment vertical="center" wrapText="1"/>
    </xf>
    <xf numFmtId="3" fontId="15" fillId="5" borderId="8" xfId="0" applyNumberFormat="1" applyFont="1" applyFill="1" applyBorder="1" applyAlignment="1">
      <alignment vertical="center"/>
    </xf>
    <xf numFmtId="43" fontId="15" fillId="5" borderId="8" xfId="1" applyFont="1" applyFill="1" applyBorder="1" applyAlignment="1">
      <alignment vertical="center" wrapText="1"/>
    </xf>
    <xf numFmtId="0" fontId="15" fillId="2" borderId="8" xfId="0" applyFont="1" applyFill="1" applyBorder="1" applyAlignment="1">
      <alignment horizontal="center" vertical="center" wrapText="1"/>
    </xf>
    <xf numFmtId="0" fontId="9" fillId="0" borderId="8" xfId="17" applyNumberFormat="1" applyFont="1" applyFill="1" applyBorder="1" applyAlignment="1">
      <alignment horizontal="justify" vertical="center" wrapText="1" shrinkToFit="1"/>
    </xf>
    <xf numFmtId="3" fontId="13" fillId="5" borderId="8" xfId="0" applyNumberFormat="1" applyFont="1" applyFill="1" applyBorder="1" applyAlignment="1">
      <alignment vertical="center"/>
    </xf>
    <xf numFmtId="43" fontId="13" fillId="5" borderId="8" xfId="1" applyFont="1" applyFill="1" applyBorder="1" applyAlignment="1">
      <alignment vertical="center" wrapText="1"/>
    </xf>
    <xf numFmtId="3" fontId="13" fillId="3" borderId="8" xfId="0" applyNumberFormat="1" applyFont="1" applyFill="1" applyBorder="1" applyAlignment="1">
      <alignment horizontal="center" vertical="center" wrapText="1" shrinkToFit="1"/>
    </xf>
    <xf numFmtId="43" fontId="13" fillId="3" borderId="8" xfId="1" applyFont="1" applyFill="1" applyBorder="1" applyAlignment="1">
      <alignment horizontal="center" vertical="center" wrapText="1" shrinkToFit="1"/>
    </xf>
    <xf numFmtId="3" fontId="13" fillId="4" borderId="8" xfId="0" applyNumberFormat="1" applyFont="1" applyFill="1" applyBorder="1" applyAlignment="1">
      <alignment vertical="center"/>
    </xf>
    <xf numFmtId="43" fontId="13" fillId="4" borderId="8" xfId="1" applyFont="1" applyFill="1" applyBorder="1" applyAlignment="1">
      <alignment vertical="center" wrapText="1"/>
    </xf>
    <xf numFmtId="0" fontId="8" fillId="9" borderId="8" xfId="0" applyFont="1" applyFill="1" applyBorder="1" applyAlignment="1">
      <alignment horizontal="justify" vertical="center" wrapText="1" shrinkToFit="1"/>
    </xf>
    <xf numFmtId="3" fontId="16" fillId="3" borderId="8" xfId="0" applyNumberFormat="1" applyFont="1" applyFill="1" applyBorder="1" applyAlignment="1">
      <alignment horizontal="center" vertical="center"/>
    </xf>
    <xf numFmtId="3" fontId="15" fillId="4" borderId="8" xfId="0" applyNumberFormat="1" applyFont="1" applyFill="1" applyBorder="1" applyAlignment="1">
      <alignment horizontal="center" vertical="center"/>
    </xf>
    <xf numFmtId="43" fontId="15" fillId="4" borderId="8" xfId="1" applyFont="1" applyFill="1" applyBorder="1" applyAlignment="1">
      <alignment horizontal="center" vertical="center" wrapText="1"/>
    </xf>
    <xf numFmtId="0" fontId="13" fillId="4" borderId="8" xfId="0" applyFont="1" applyFill="1" applyBorder="1" applyAlignment="1">
      <alignment horizontal="left" vertical="center" wrapText="1"/>
    </xf>
    <xf numFmtId="0" fontId="9" fillId="9" borderId="8" xfId="0" applyFont="1" applyFill="1" applyBorder="1" applyAlignment="1">
      <alignment horizontal="justify" vertical="center" wrapText="1" shrinkToFit="1"/>
    </xf>
    <xf numFmtId="0" fontId="9" fillId="8" borderId="8" xfId="0" applyFont="1" applyFill="1" applyBorder="1" applyAlignment="1">
      <alignment horizontal="justify" vertical="center" wrapText="1" shrinkToFit="1"/>
    </xf>
    <xf numFmtId="0" fontId="8" fillId="23" borderId="8" xfId="0" applyFont="1" applyFill="1" applyBorder="1" applyAlignment="1">
      <alignment horizontal="center" vertical="center" wrapText="1"/>
    </xf>
    <xf numFmtId="0" fontId="8" fillId="23" borderId="8" xfId="0" applyFont="1" applyFill="1" applyBorder="1" applyAlignment="1">
      <alignment horizontal="left" vertical="center" wrapText="1"/>
    </xf>
    <xf numFmtId="3" fontId="9" fillId="0" borderId="8" xfId="1" applyNumberFormat="1" applyFont="1" applyFill="1" applyBorder="1" applyAlignment="1">
      <alignment horizontal="center" vertical="center" wrapText="1"/>
    </xf>
    <xf numFmtId="0" fontId="9" fillId="10" borderId="8" xfId="0" applyFont="1" applyFill="1" applyBorder="1" applyAlignment="1">
      <alignment horizontal="center" vertical="center" wrapText="1"/>
    </xf>
    <xf numFmtId="2" fontId="8" fillId="0" borderId="8" xfId="0" applyNumberFormat="1" applyFont="1" applyBorder="1" applyAlignment="1">
      <alignment horizontal="left" vertical="center" wrapText="1"/>
    </xf>
    <xf numFmtId="2" fontId="15" fillId="0" borderId="8" xfId="0" applyNumberFormat="1" applyFont="1" applyBorder="1" applyAlignment="1">
      <alignment horizontal="center" vertical="center" wrapText="1"/>
    </xf>
    <xf numFmtId="0" fontId="8" fillId="6" borderId="8" xfId="0" applyFont="1" applyFill="1" applyBorder="1" applyAlignment="1">
      <alignment vertical="center" wrapText="1"/>
    </xf>
    <xf numFmtId="3" fontId="13" fillId="4" borderId="8" xfId="0" applyNumberFormat="1" applyFont="1" applyFill="1" applyBorder="1" applyAlignment="1">
      <alignment horizontal="center" vertical="center"/>
    </xf>
    <xf numFmtId="43" fontId="13" fillId="4" borderId="8" xfId="1" applyFont="1" applyFill="1" applyBorder="1" applyAlignment="1">
      <alignment horizontal="center" vertical="center" wrapText="1"/>
    </xf>
    <xf numFmtId="0" fontId="9" fillId="9" borderId="8" xfId="0" applyFont="1" applyFill="1" applyBorder="1" applyAlignment="1">
      <alignment vertical="center" wrapText="1"/>
    </xf>
    <xf numFmtId="0" fontId="16" fillId="12" borderId="8" xfId="0" applyFont="1" applyFill="1" applyBorder="1" applyAlignment="1">
      <alignment horizontal="left" vertical="center" wrapText="1"/>
    </xf>
    <xf numFmtId="0" fontId="8" fillId="8" borderId="8" xfId="5" applyFont="1" applyFill="1" applyBorder="1" applyAlignment="1">
      <alignment horizontal="center" vertical="center" wrapText="1"/>
    </xf>
    <xf numFmtId="0" fontId="9" fillId="12" borderId="9" xfId="0" applyFont="1" applyFill="1" applyBorder="1" applyAlignment="1">
      <alignment horizontal="left" vertical="center" wrapText="1"/>
    </xf>
    <xf numFmtId="3" fontId="9" fillId="12" borderId="8"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167" fontId="9" fillId="12" borderId="9" xfId="0" applyNumberFormat="1" applyFont="1" applyFill="1" applyBorder="1" applyAlignment="1">
      <alignment horizontal="center" vertical="center" wrapText="1"/>
    </xf>
    <xf numFmtId="3" fontId="16" fillId="24" borderId="8" xfId="0" applyNumberFormat="1" applyFont="1" applyFill="1" applyBorder="1" applyAlignment="1">
      <alignment horizontal="center" vertical="center" wrapText="1"/>
    </xf>
    <xf numFmtId="1" fontId="9" fillId="12" borderId="9" xfId="0" applyNumberFormat="1" applyFont="1" applyFill="1" applyBorder="1" applyAlignment="1">
      <alignment horizontal="center" vertical="center" wrapText="1"/>
    </xf>
    <xf numFmtId="0" fontId="9" fillId="12" borderId="9" xfId="0" applyFont="1" applyFill="1" applyBorder="1" applyAlignment="1">
      <alignment horizontal="center" vertical="center" wrapText="1"/>
    </xf>
    <xf numFmtId="3" fontId="9" fillId="12" borderId="8" xfId="0" applyNumberFormat="1" applyFont="1" applyFill="1" applyBorder="1" applyAlignment="1">
      <alignment horizontal="center" vertical="center" wrapText="1"/>
    </xf>
    <xf numFmtId="0" fontId="9" fillId="2" borderId="8" xfId="5" applyFont="1" applyFill="1" applyBorder="1" applyAlignment="1">
      <alignment horizontal="center" vertical="center" wrapText="1"/>
    </xf>
    <xf numFmtId="0" fontId="8" fillId="0" borderId="8" xfId="7" applyFont="1" applyBorder="1" applyAlignment="1">
      <alignment horizontal="left" vertical="center" wrapText="1"/>
    </xf>
    <xf numFmtId="170" fontId="9" fillId="0" borderId="8" xfId="6" applyNumberFormat="1" applyFont="1" applyFill="1" applyBorder="1" applyAlignment="1">
      <alignment horizontal="center" vertical="center" wrapText="1"/>
    </xf>
    <xf numFmtId="0" fontId="17" fillId="0" borderId="8" xfId="7" applyFont="1" applyBorder="1" applyAlignment="1">
      <alignment horizontal="left" vertical="center" wrapText="1"/>
    </xf>
    <xf numFmtId="0" fontId="9" fillId="2" borderId="8" xfId="5" applyFont="1" applyFill="1" applyBorder="1" applyAlignment="1">
      <alignment horizontal="left" vertical="center" wrapText="1"/>
    </xf>
    <xf numFmtId="0" fontId="17" fillId="2" borderId="8" xfId="0" applyFont="1" applyFill="1" applyBorder="1" applyAlignment="1">
      <alignment horizontal="center" vertical="center" wrapText="1"/>
    </xf>
    <xf numFmtId="0" fontId="54" fillId="0" borderId="8" xfId="5" applyFont="1" applyBorder="1" applyAlignment="1">
      <alignment horizontal="justify" vertical="center" wrapText="1"/>
    </xf>
    <xf numFmtId="3" fontId="13" fillId="4" borderId="8" xfId="0" applyNumberFormat="1" applyFont="1" applyFill="1" applyBorder="1" applyAlignment="1">
      <alignment horizontal="left" vertical="center"/>
    </xf>
    <xf numFmtId="43" fontId="13" fillId="4" borderId="8" xfId="1" applyFont="1" applyFill="1" applyBorder="1" applyAlignment="1">
      <alignment horizontal="left" vertical="center" wrapText="1"/>
    </xf>
    <xf numFmtId="0" fontId="15" fillId="0" borderId="8" xfId="0" applyFont="1" applyBorder="1" applyAlignment="1">
      <alignment vertical="center" wrapText="1"/>
    </xf>
    <xf numFmtId="0" fontId="8" fillId="0" borderId="8" xfId="11" applyFont="1" applyBorder="1" applyAlignment="1">
      <alignment horizontal="left" vertical="center" wrapText="1"/>
    </xf>
    <xf numFmtId="0" fontId="9" fillId="0" borderId="8" xfId="11" applyFont="1" applyBorder="1" applyAlignment="1">
      <alignment horizontal="left" vertical="center" wrapText="1"/>
    </xf>
    <xf numFmtId="0" fontId="9" fillId="0" borderId="8" xfId="11" applyFont="1" applyBorder="1" applyAlignment="1">
      <alignment horizontal="left" vertical="center" wrapText="1" shrinkToFit="1"/>
    </xf>
    <xf numFmtId="0" fontId="8" fillId="0" borderId="8" xfId="12" applyFont="1" applyBorder="1" applyAlignment="1">
      <alignment horizontal="left" vertical="center" wrapText="1"/>
    </xf>
    <xf numFmtId="0" fontId="9" fillId="0" borderId="8" xfId="8" applyFont="1" applyBorder="1" applyAlignment="1">
      <alignment horizontal="left" vertical="center" wrapText="1"/>
    </xf>
    <xf numFmtId="3" fontId="13" fillId="3" borderId="8" xfId="0" applyNumberFormat="1" applyFont="1" applyFill="1" applyBorder="1" applyAlignment="1">
      <alignment horizontal="left" vertical="center" wrapText="1" shrinkToFit="1"/>
    </xf>
    <xf numFmtId="43" fontId="13" fillId="3" borderId="8" xfId="1" applyFont="1" applyFill="1" applyBorder="1" applyAlignment="1">
      <alignment horizontal="left" vertical="center" wrapText="1" shrinkToFit="1"/>
    </xf>
    <xf numFmtId="3" fontId="15" fillId="4" borderId="8" xfId="0" applyNumberFormat="1" applyFont="1" applyFill="1" applyBorder="1" applyAlignment="1">
      <alignment horizontal="left" vertical="center"/>
    </xf>
    <xf numFmtId="43" fontId="15" fillId="4" borderId="8" xfId="1" applyFont="1" applyFill="1" applyBorder="1" applyAlignment="1">
      <alignment horizontal="left" vertical="center" wrapText="1"/>
    </xf>
    <xf numFmtId="3" fontId="9" fillId="0" borderId="8" xfId="4" applyNumberFormat="1" applyFont="1" applyBorder="1" applyAlignment="1">
      <alignment horizontal="center" vertical="center" wrapText="1"/>
    </xf>
    <xf numFmtId="43" fontId="15" fillId="8" borderId="8" xfId="1" applyFont="1" applyFill="1" applyBorder="1" applyAlignment="1">
      <alignment vertical="center" wrapText="1"/>
    </xf>
    <xf numFmtId="43" fontId="10" fillId="0" borderId="0" xfId="1" applyFont="1" applyFill="1" applyBorder="1" applyAlignment="1">
      <alignment vertical="center" wrapText="1"/>
    </xf>
    <xf numFmtId="43" fontId="13" fillId="0" borderId="0" xfId="1" applyFont="1" applyFill="1" applyBorder="1" applyAlignment="1">
      <alignment horizontal="left" vertical="center" wrapText="1"/>
    </xf>
    <xf numFmtId="0" fontId="60" fillId="2" borderId="35" xfId="0" applyFont="1" applyFill="1" applyBorder="1" applyAlignment="1">
      <alignment horizontal="center" vertical="center" wrapText="1"/>
    </xf>
    <xf numFmtId="0" fontId="60" fillId="2" borderId="18"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2" fontId="10" fillId="0" borderId="8" xfId="0" applyNumberFormat="1" applyFont="1" applyBorder="1" applyAlignment="1">
      <alignment vertical="center" wrapText="1"/>
    </xf>
    <xf numFmtId="1" fontId="10" fillId="0" borderId="8" xfId="0" applyNumberFormat="1" applyFont="1" applyBorder="1" applyAlignment="1">
      <alignment vertical="center" wrapText="1"/>
    </xf>
    <xf numFmtId="43" fontId="11" fillId="4" borderId="8" xfId="1" applyFont="1" applyFill="1" applyBorder="1" applyAlignment="1">
      <alignment horizontal="center" vertical="center" wrapText="1"/>
    </xf>
    <xf numFmtId="43" fontId="16" fillId="0" borderId="8" xfId="1" applyFont="1" applyFill="1" applyBorder="1" applyAlignment="1">
      <alignment horizontal="center" vertical="center" wrapText="1"/>
    </xf>
    <xf numFmtId="43" fontId="16" fillId="4" borderId="8" xfId="1" applyFont="1" applyFill="1" applyBorder="1" applyAlignment="1">
      <alignment horizontal="center" vertical="center" wrapText="1"/>
    </xf>
    <xf numFmtId="43" fontId="16" fillId="10" borderId="8" xfId="1" applyFont="1" applyFill="1" applyBorder="1" applyAlignment="1">
      <alignment horizontal="center" vertical="center" wrapText="1"/>
    </xf>
    <xf numFmtId="3" fontId="16" fillId="0" borderId="8" xfId="0" applyNumberFormat="1" applyFont="1" applyBorder="1" applyAlignment="1">
      <alignment horizontal="center" vertical="center"/>
    </xf>
    <xf numFmtId="43" fontId="16" fillId="8" borderId="8" xfId="1" applyFont="1" applyFill="1" applyBorder="1" applyAlignment="1">
      <alignment horizontal="center" vertical="center" wrapText="1"/>
    </xf>
    <xf numFmtId="43" fontId="27" fillId="0" borderId="0" xfId="1" applyFont="1" applyFill="1" applyBorder="1" applyAlignment="1">
      <alignment vertical="center" wrapText="1"/>
    </xf>
    <xf numFmtId="43" fontId="27" fillId="0" borderId="0" xfId="1" applyFont="1" applyBorder="1" applyAlignment="1">
      <alignment vertical="center" wrapText="1"/>
    </xf>
    <xf numFmtId="43" fontId="27" fillId="0" borderId="6" xfId="1" applyFont="1" applyBorder="1" applyAlignment="1">
      <alignment vertical="center" wrapText="1"/>
    </xf>
    <xf numFmtId="43" fontId="27" fillId="0" borderId="0" xfId="1" applyFont="1" applyAlignment="1">
      <alignment vertical="center" wrapText="1"/>
    </xf>
    <xf numFmtId="166" fontId="12" fillId="0" borderId="11" xfId="1" applyNumberFormat="1" applyFont="1" applyFill="1" applyBorder="1" applyAlignment="1">
      <alignmen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8" fillId="4" borderId="8" xfId="0" applyFont="1" applyFill="1" applyBorder="1" applyAlignment="1">
      <alignment vertical="center"/>
    </xf>
    <xf numFmtId="0" fontId="8" fillId="5" borderId="8" xfId="0" applyFont="1" applyFill="1" applyBorder="1" applyAlignment="1">
      <alignment vertical="center"/>
    </xf>
    <xf numFmtId="0" fontId="12" fillId="5" borderId="8" xfId="0" applyFont="1" applyFill="1" applyBorder="1" applyAlignment="1">
      <alignment vertical="center"/>
    </xf>
    <xf numFmtId="0" fontId="12" fillId="3" borderId="8" xfId="0" applyFont="1" applyFill="1" applyBorder="1" applyAlignment="1">
      <alignment horizontal="center" vertical="center" wrapText="1" shrinkToFit="1"/>
    </xf>
    <xf numFmtId="0" fontId="12" fillId="4" borderId="8" xfId="0" applyFont="1" applyFill="1" applyBorder="1" applyAlignment="1">
      <alignment vertical="center"/>
    </xf>
    <xf numFmtId="0" fontId="8" fillId="4" borderId="8" xfId="0" applyFont="1" applyFill="1" applyBorder="1" applyAlignment="1">
      <alignment horizontal="center" vertical="center"/>
    </xf>
    <xf numFmtId="0" fontId="12" fillId="4" borderId="8" xfId="0" applyFont="1" applyFill="1" applyBorder="1" applyAlignment="1">
      <alignment horizontal="center" vertical="center"/>
    </xf>
    <xf numFmtId="1" fontId="54" fillId="0" borderId="8" xfId="0" applyNumberFormat="1" applyFont="1" applyBorder="1" applyAlignment="1">
      <alignment horizontal="center" vertical="center"/>
    </xf>
    <xf numFmtId="0" fontId="12" fillId="4" borderId="8" xfId="0" applyFont="1" applyFill="1" applyBorder="1" applyAlignment="1">
      <alignment horizontal="left" vertical="center"/>
    </xf>
    <xf numFmtId="0" fontId="12" fillId="3" borderId="8" xfId="0" applyFont="1" applyFill="1" applyBorder="1" applyAlignment="1">
      <alignment horizontal="left" vertical="center" wrapText="1" shrinkToFit="1"/>
    </xf>
    <xf numFmtId="0" fontId="8" fillId="4" borderId="8" xfId="0" applyFont="1" applyFill="1" applyBorder="1" applyAlignment="1">
      <alignment horizontal="left" vertical="center"/>
    </xf>
    <xf numFmtId="0" fontId="8" fillId="8" borderId="8" xfId="0" applyFont="1" applyFill="1" applyBorder="1" applyAlignment="1">
      <alignment vertical="center"/>
    </xf>
    <xf numFmtId="168" fontId="15" fillId="8" borderId="8" xfId="1" applyNumberFormat="1" applyFont="1" applyFill="1" applyBorder="1" applyAlignment="1">
      <alignment vertical="center" wrapText="1"/>
    </xf>
    <xf numFmtId="1" fontId="0" fillId="0" borderId="0" xfId="0" applyNumberFormat="1"/>
    <xf numFmtId="2" fontId="10" fillId="9" borderId="8" xfId="0" applyNumberFormat="1" applyFont="1" applyFill="1" applyBorder="1" applyAlignment="1">
      <alignment vertical="center" wrapText="1"/>
    </xf>
    <xf numFmtId="1" fontId="10" fillId="9" borderId="8" xfId="0" applyNumberFormat="1" applyFont="1" applyFill="1" applyBorder="1" applyAlignment="1">
      <alignment vertical="center" wrapText="1"/>
    </xf>
    <xf numFmtId="0" fontId="10" fillId="9" borderId="8" xfId="0" applyFont="1" applyFill="1" applyBorder="1" applyAlignment="1">
      <alignment vertical="center" wrapText="1"/>
    </xf>
    <xf numFmtId="0" fontId="0" fillId="9" borderId="9" xfId="0" applyFill="1" applyBorder="1" applyAlignment="1">
      <alignment horizontal="right" vertical="center"/>
    </xf>
    <xf numFmtId="0" fontId="0" fillId="9" borderId="8" xfId="0" applyFill="1" applyBorder="1" applyAlignment="1">
      <alignment horizontal="right" vertical="center"/>
    </xf>
    <xf numFmtId="0" fontId="0" fillId="9" borderId="9" xfId="0" applyFill="1" applyBorder="1" applyAlignment="1">
      <alignment horizontal="center" vertical="center"/>
    </xf>
    <xf numFmtId="0" fontId="41" fillId="9" borderId="9" xfId="12" applyFont="1" applyFill="1" applyBorder="1" applyAlignment="1">
      <alignment horizontal="center" vertical="center" wrapText="1"/>
    </xf>
    <xf numFmtId="0" fontId="41" fillId="9" borderId="8" xfId="12" applyFont="1" applyFill="1" applyBorder="1" applyAlignment="1">
      <alignment horizontal="center" vertical="center"/>
    </xf>
    <xf numFmtId="167" fontId="41" fillId="9" borderId="9" xfId="3" applyNumberFormat="1" applyFont="1" applyFill="1" applyBorder="1" applyAlignment="1">
      <alignment horizontal="center" vertical="center"/>
    </xf>
    <xf numFmtId="1" fontId="41" fillId="9" borderId="9" xfId="3" applyNumberFormat="1" applyFont="1" applyFill="1" applyBorder="1" applyAlignment="1">
      <alignment horizontal="center" vertical="center"/>
    </xf>
    <xf numFmtId="1" fontId="41" fillId="10" borderId="9" xfId="3" applyNumberFormat="1" applyFont="1" applyFill="1" applyBorder="1" applyAlignment="1">
      <alignment horizontal="center" vertical="center"/>
    </xf>
    <xf numFmtId="0" fontId="0" fillId="9" borderId="9" xfId="0" applyFill="1" applyBorder="1" applyAlignment="1">
      <alignment horizontal="center"/>
    </xf>
    <xf numFmtId="2" fontId="49" fillId="9" borderId="8" xfId="0" applyNumberFormat="1" applyFont="1" applyFill="1" applyBorder="1" applyAlignment="1">
      <alignment horizontal="center" vertical="center"/>
    </xf>
    <xf numFmtId="165" fontId="2" fillId="9" borderId="8" xfId="0" applyNumberFormat="1" applyFont="1" applyFill="1" applyBorder="1" applyAlignment="1">
      <alignment horizontal="center" vertical="center"/>
    </xf>
    <xf numFmtId="0" fontId="21" fillId="10" borderId="8"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39" fillId="18" borderId="23" xfId="0" applyFont="1" applyFill="1" applyBorder="1" applyAlignment="1">
      <alignment horizontal="center"/>
    </xf>
    <xf numFmtId="0" fontId="21"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0" fontId="9" fillId="6" borderId="8" xfId="0" applyFont="1" applyFill="1" applyBorder="1" applyAlignment="1">
      <alignment horizontal="center" vertical="center" wrapText="1"/>
    </xf>
    <xf numFmtId="165" fontId="9" fillId="0" borderId="8"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37" fillId="0" borderId="33" xfId="0" applyFont="1" applyBorder="1" applyAlignment="1">
      <alignment horizontal="center" vertical="center" wrapText="1" shrinkToFit="1"/>
    </xf>
    <xf numFmtId="0" fontId="37" fillId="0" borderId="36" xfId="0" applyFont="1" applyBorder="1" applyAlignment="1">
      <alignment horizontal="center" vertical="center" wrapText="1" shrinkToFit="1"/>
    </xf>
    <xf numFmtId="0" fontId="37" fillId="0" borderId="37" xfId="0" applyFont="1" applyBorder="1" applyAlignment="1">
      <alignment horizontal="center" vertical="center" wrapText="1" shrinkToFit="1"/>
    </xf>
    <xf numFmtId="43" fontId="13" fillId="0" borderId="10" xfId="1" applyFont="1" applyFill="1" applyBorder="1" applyAlignment="1">
      <alignment horizontal="center" vertical="center" wrapText="1"/>
    </xf>
    <xf numFmtId="43" fontId="13" fillId="0" borderId="11" xfId="1" applyFont="1" applyFill="1" applyBorder="1" applyAlignment="1">
      <alignment horizontal="center" vertical="center" wrapText="1"/>
    </xf>
    <xf numFmtId="43" fontId="13" fillId="0" borderId="12" xfId="1" applyFont="1" applyFill="1" applyBorder="1" applyAlignment="1">
      <alignment horizontal="center" vertical="center" wrapText="1"/>
    </xf>
    <xf numFmtId="0" fontId="59" fillId="16" borderId="19" xfId="0" applyFont="1" applyFill="1" applyBorder="1" applyAlignment="1">
      <alignment horizontal="center" vertical="top" wrapText="1"/>
    </xf>
    <xf numFmtId="0" fontId="59" fillId="16" borderId="20" xfId="0" applyFont="1" applyFill="1" applyBorder="1" applyAlignment="1">
      <alignment horizontal="center" vertical="top" wrapText="1"/>
    </xf>
    <xf numFmtId="0" fontId="58" fillId="21" borderId="34" xfId="0" applyFont="1" applyFill="1" applyBorder="1" applyAlignment="1">
      <alignment horizontal="center"/>
    </xf>
    <xf numFmtId="0" fontId="58" fillId="18" borderId="34" xfId="0" applyFont="1" applyFill="1" applyBorder="1" applyAlignment="1">
      <alignment horizontal="center"/>
    </xf>
    <xf numFmtId="0" fontId="37" fillId="0" borderId="10" xfId="0" applyFont="1" applyBorder="1" applyAlignment="1">
      <alignment horizontal="center" vertical="center" wrapText="1" shrinkToFit="1"/>
    </xf>
    <xf numFmtId="0" fontId="37" fillId="0" borderId="11" xfId="0" applyFont="1" applyBorder="1" applyAlignment="1">
      <alignment horizontal="center" vertical="center" wrapText="1" shrinkToFit="1"/>
    </xf>
    <xf numFmtId="0" fontId="37" fillId="0" borderId="12" xfId="0" applyFont="1" applyBorder="1" applyAlignment="1">
      <alignment horizontal="center" vertical="center" wrapText="1" shrinkToFit="1"/>
    </xf>
    <xf numFmtId="43" fontId="13" fillId="0" borderId="10" xfId="1" applyFont="1" applyFill="1" applyBorder="1" applyAlignment="1">
      <alignment horizontal="left" vertical="center" wrapText="1"/>
    </xf>
    <xf numFmtId="43" fontId="13" fillId="0" borderId="11" xfId="1" applyFont="1" applyFill="1" applyBorder="1" applyAlignment="1">
      <alignment horizontal="left" vertical="center" wrapText="1"/>
    </xf>
    <xf numFmtId="2" fontId="16" fillId="0" borderId="9" xfId="0" applyNumberFormat="1" applyFont="1" applyBorder="1" applyAlignment="1">
      <alignment horizontal="center" vertical="center"/>
    </xf>
    <xf numFmtId="2" fontId="16" fillId="0" borderId="14" xfId="0" applyNumberFormat="1" applyFont="1" applyBorder="1" applyAlignment="1">
      <alignment horizontal="center" vertical="center"/>
    </xf>
    <xf numFmtId="167" fontId="16" fillId="2" borderId="9" xfId="0" applyNumberFormat="1" applyFont="1" applyFill="1" applyBorder="1" applyAlignment="1">
      <alignment horizontal="center" vertical="center"/>
    </xf>
    <xf numFmtId="167" fontId="16" fillId="2" borderId="13" xfId="0" applyNumberFormat="1" applyFont="1" applyFill="1" applyBorder="1" applyAlignment="1">
      <alignment horizontal="center" vertical="center"/>
    </xf>
    <xf numFmtId="167" fontId="16" fillId="2" borderId="14" xfId="0" applyNumberFormat="1" applyFont="1" applyFill="1" applyBorder="1" applyAlignment="1">
      <alignment horizontal="center" vertical="center"/>
    </xf>
    <xf numFmtId="167" fontId="16" fillId="0" borderId="9" xfId="0" applyNumberFormat="1" applyFont="1" applyBorder="1" applyAlignment="1">
      <alignment horizontal="center" vertical="center"/>
    </xf>
    <xf numFmtId="167" fontId="16" fillId="0" borderId="13" xfId="0" applyNumberFormat="1" applyFont="1" applyBorder="1" applyAlignment="1">
      <alignment horizontal="center" vertical="center"/>
    </xf>
    <xf numFmtId="167" fontId="16" fillId="0" borderId="14" xfId="0" applyNumberFormat="1" applyFont="1" applyBorder="1" applyAlignment="1">
      <alignment horizontal="center" vertical="center"/>
    </xf>
    <xf numFmtId="0" fontId="21" fillId="0" borderId="15"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7" xfId="0" applyFont="1" applyBorder="1" applyAlignment="1">
      <alignment horizontal="center" vertical="center" wrapText="1"/>
    </xf>
    <xf numFmtId="2" fontId="16" fillId="0" borderId="13" xfId="0" applyNumberFormat="1" applyFont="1" applyBorder="1" applyAlignment="1">
      <alignment horizontal="center" vertical="center"/>
    </xf>
    <xf numFmtId="2" fontId="9" fillId="0" borderId="13" xfId="0" applyNumberFormat="1" applyFont="1" applyBorder="1" applyAlignment="1">
      <alignment horizontal="center" vertical="center"/>
    </xf>
    <xf numFmtId="2" fontId="9" fillId="0" borderId="14" xfId="0" applyNumberFormat="1" applyFont="1" applyBorder="1" applyAlignment="1">
      <alignment horizontal="center" vertical="center"/>
    </xf>
    <xf numFmtId="0" fontId="36" fillId="0" borderId="6" xfId="0" applyFont="1" applyBorder="1" applyAlignment="1">
      <alignment horizontal="center" vertical="center" wrapText="1" shrinkToFit="1"/>
    </xf>
    <xf numFmtId="0" fontId="9" fillId="0" borderId="1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 xfId="0"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9" fillId="0" borderId="15" xfId="0" applyNumberFormat="1" applyFont="1" applyBorder="1" applyAlignment="1">
      <alignment horizontal="center" vertical="center"/>
    </xf>
    <xf numFmtId="1" fontId="9" fillId="0" borderId="22" xfId="0" applyNumberFormat="1" applyFont="1" applyBorder="1" applyAlignment="1">
      <alignment horizontal="center" vertical="center"/>
    </xf>
    <xf numFmtId="1" fontId="9" fillId="0" borderId="7" xfId="0" applyNumberFormat="1" applyFont="1" applyBorder="1" applyAlignment="1">
      <alignment horizontal="center" vertical="center"/>
    </xf>
    <xf numFmtId="0" fontId="9" fillId="6" borderId="15"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7" xfId="0" applyFont="1" applyFill="1" applyBorder="1" applyAlignment="1">
      <alignment horizontal="center" vertical="center" wrapText="1"/>
    </xf>
    <xf numFmtId="165" fontId="9" fillId="0" borderId="15" xfId="0" applyNumberFormat="1" applyFont="1" applyBorder="1" applyAlignment="1">
      <alignment horizontal="center" vertical="center" wrapText="1"/>
    </xf>
    <xf numFmtId="165" fontId="9" fillId="0" borderId="22"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2" fontId="9" fillId="0" borderId="9" xfId="0" applyNumberFormat="1" applyFont="1" applyBorder="1" applyAlignment="1">
      <alignment horizontal="center" vertical="center"/>
    </xf>
    <xf numFmtId="0" fontId="39" fillId="0" borderId="10" xfId="0" applyFont="1" applyBorder="1" applyAlignment="1">
      <alignment horizontal="center"/>
    </xf>
    <xf numFmtId="0" fontId="39" fillId="0" borderId="11" xfId="0" applyFont="1" applyBorder="1" applyAlignment="1">
      <alignment horizontal="center"/>
    </xf>
    <xf numFmtId="0" fontId="39" fillId="0" borderId="12" xfId="0" applyFont="1" applyBorder="1" applyAlignment="1">
      <alignment horizontal="center"/>
    </xf>
    <xf numFmtId="0" fontId="2" fillId="0" borderId="9" xfId="0" applyFont="1" applyBorder="1" applyAlignment="1">
      <alignment horizontal="center"/>
    </xf>
    <xf numFmtId="0" fontId="2" fillId="0" borderId="14" xfId="0" applyFont="1"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53" fillId="21" borderId="21" xfId="0" applyFont="1" applyFill="1" applyBorder="1" applyAlignment="1">
      <alignment horizontal="center"/>
    </xf>
    <xf numFmtId="0" fontId="53" fillId="18" borderId="21" xfId="0" applyFont="1" applyFill="1" applyBorder="1" applyAlignment="1">
      <alignment horizontal="center"/>
    </xf>
    <xf numFmtId="0" fontId="37" fillId="0" borderId="4" xfId="0" applyFont="1" applyBorder="1" applyAlignment="1">
      <alignment horizontal="center"/>
    </xf>
    <xf numFmtId="0" fontId="37" fillId="0" borderId="0" xfId="0" applyFont="1" applyBorder="1" applyAlignment="1">
      <alignment horizontal="center"/>
    </xf>
    <xf numFmtId="165" fontId="2" fillId="3" borderId="0" xfId="0" applyNumberFormat="1" applyFont="1" applyFill="1" applyBorder="1" applyAlignment="1">
      <alignment horizontal="center" vertical="center" wrapText="1"/>
    </xf>
    <xf numFmtId="0" fontId="52" fillId="17" borderId="21" xfId="15" applyFont="1" applyFill="1" applyBorder="1" applyAlignment="1">
      <alignment horizontal="center" vertical="center"/>
    </xf>
    <xf numFmtId="0" fontId="3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3" fontId="39" fillId="17" borderId="8" xfId="1" applyFont="1" applyFill="1" applyBorder="1" applyAlignment="1">
      <alignment horizontal="center" vertical="center"/>
    </xf>
    <xf numFmtId="0" fontId="40" fillId="16" borderId="8" xfId="0" applyFont="1" applyFill="1" applyBorder="1" applyAlignment="1">
      <alignment horizontal="center" vertical="center" wrapText="1"/>
    </xf>
    <xf numFmtId="0" fontId="2" fillId="16" borderId="8" xfId="0" applyFont="1" applyFill="1" applyBorder="1" applyAlignment="1">
      <alignment horizontal="center" vertical="top"/>
    </xf>
    <xf numFmtId="0" fontId="41" fillId="0" borderId="9" xfId="12" applyFont="1" applyBorder="1" applyAlignment="1">
      <alignment horizontal="center" vertical="center"/>
    </xf>
    <xf numFmtId="0" fontId="41" fillId="0" borderId="13" xfId="12" applyFont="1" applyBorder="1" applyAlignment="1">
      <alignment horizontal="center" vertical="center"/>
    </xf>
    <xf numFmtId="0" fontId="39" fillId="0" borderId="9" xfId="0" applyFont="1" applyBorder="1" applyAlignment="1">
      <alignment horizontal="center" vertical="center" wrapText="1" shrinkToFit="1"/>
    </xf>
    <xf numFmtId="0" fontId="39" fillId="0" borderId="13" xfId="0" applyFont="1" applyBorder="1" applyAlignment="1">
      <alignment horizontal="center" vertical="center" wrapText="1" shrinkToFit="1"/>
    </xf>
    <xf numFmtId="0" fontId="39" fillId="0" borderId="14" xfId="0" applyFont="1" applyBorder="1" applyAlignment="1">
      <alignment horizontal="center" vertical="center" wrapText="1" shrinkToFit="1"/>
    </xf>
    <xf numFmtId="2" fontId="49" fillId="0" borderId="15" xfId="0" applyNumberFormat="1" applyFont="1" applyBorder="1" applyAlignment="1">
      <alignment horizontal="center" vertical="center"/>
    </xf>
    <xf numFmtId="2" fontId="49" fillId="0" borderId="7" xfId="0" applyNumberFormat="1" applyFont="1" applyBorder="1" applyAlignment="1">
      <alignment horizontal="center" vertical="center"/>
    </xf>
    <xf numFmtId="165" fontId="2" fillId="0" borderId="9" xfId="0" applyNumberFormat="1" applyFont="1" applyBorder="1" applyAlignment="1">
      <alignment horizontal="center" vertical="center"/>
    </xf>
    <xf numFmtId="165" fontId="2" fillId="0" borderId="14" xfId="0" applyNumberFormat="1" applyFont="1" applyBorder="1" applyAlignment="1">
      <alignment horizontal="center" vertical="center"/>
    </xf>
    <xf numFmtId="168" fontId="0" fillId="0" borderId="8" xfId="1" applyNumberFormat="1" applyFont="1" applyBorder="1"/>
    <xf numFmtId="168" fontId="2" fillId="19" borderId="0" xfId="1" applyNumberFormat="1" applyFont="1" applyFill="1"/>
    <xf numFmtId="168" fontId="2" fillId="19" borderId="7" xfId="1" applyNumberFormat="1" applyFont="1" applyFill="1" applyBorder="1"/>
    <xf numFmtId="168" fontId="2" fillId="19" borderId="31" xfId="1" applyNumberFormat="1" applyFont="1" applyFill="1" applyBorder="1"/>
    <xf numFmtId="168" fontId="2" fillId="0" borderId="8" xfId="1" applyNumberFormat="1" applyFont="1" applyBorder="1"/>
    <xf numFmtId="168" fontId="2" fillId="0" borderId="26" xfId="1" applyNumberFormat="1" applyFont="1" applyBorder="1"/>
    <xf numFmtId="168" fontId="2" fillId="20" borderId="28" xfId="1" applyNumberFormat="1" applyFont="1" applyFill="1" applyBorder="1"/>
    <xf numFmtId="168" fontId="2" fillId="20" borderId="29" xfId="1" applyNumberFormat="1" applyFont="1" applyFill="1" applyBorder="1"/>
    <xf numFmtId="168" fontId="0" fillId="9" borderId="8" xfId="1" applyNumberFormat="1" applyFont="1" applyFill="1" applyBorder="1"/>
    <xf numFmtId="168" fontId="0" fillId="9" borderId="15" xfId="1" applyNumberFormat="1" applyFont="1" applyFill="1" applyBorder="1"/>
    <xf numFmtId="168" fontId="0" fillId="0" borderId="15" xfId="1" applyNumberFormat="1" applyFont="1" applyBorder="1"/>
    <xf numFmtId="43" fontId="10" fillId="0" borderId="0" xfId="0" applyNumberFormat="1" applyFont="1" applyAlignment="1">
      <alignment vertical="center" wrapText="1"/>
    </xf>
  </cellXfs>
  <cellStyles count="19">
    <cellStyle name="Comma" xfId="1" builtinId="3"/>
    <cellStyle name="Comma 12 3" xfId="6"/>
    <cellStyle name="Comma 2" xfId="3"/>
    <cellStyle name="Comma 3" xfId="14"/>
    <cellStyle name="Comma 4" xfId="16"/>
    <cellStyle name="Comma 6" xfId="2"/>
    <cellStyle name="Comma 6 2" xfId="9"/>
    <cellStyle name="Excel Built-in Normal 2" xfId="11"/>
    <cellStyle name="Normal" xfId="0" builtinId="0"/>
    <cellStyle name="Normal - Style1" xfId="5"/>
    <cellStyle name="Normal 10 3 2 2" xfId="10"/>
    <cellStyle name="Normal 2" xfId="15"/>
    <cellStyle name="Normal 2 2" xfId="12"/>
    <cellStyle name="Normal 2 3" xfId="8"/>
    <cellStyle name="Normal 3" xfId="18"/>
    <cellStyle name="Normal 3 3" xfId="4"/>
    <cellStyle name="Normal 5" xfId="13"/>
    <cellStyle name="Normal 5 2" xfId="7"/>
    <cellStyle name="Percent" xfId="1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4</xdr:col>
      <xdr:colOff>38520</xdr:colOff>
      <xdr:row>4</xdr:row>
      <xdr:rowOff>0</xdr:rowOff>
    </xdr:from>
    <xdr:ext cx="93960" cy="0"/>
    <xdr:pic>
      <xdr:nvPicPr>
        <xdr:cNvPr id="2" name="Picture 37">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3" name="Picture 35">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4" name="Picture 37">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5" name="Picture 35">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6" name="Picture 37">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7" name="Picture 35">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oneCellAnchor>
    <xdr:from>
      <xdr:col>4</xdr:col>
      <xdr:colOff>38520</xdr:colOff>
      <xdr:row>4</xdr:row>
      <xdr:rowOff>0</xdr:rowOff>
    </xdr:from>
    <xdr:ext cx="93960" cy="0"/>
    <xdr:pic>
      <xdr:nvPicPr>
        <xdr:cNvPr id="8" name="Picture 3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stretch/>
      </xdr:blipFill>
      <xdr:spPr>
        <a:xfrm>
          <a:off x="7858545" y="1495425"/>
          <a:ext cx="93960" cy="0"/>
        </a:xfrm>
        <a:prstGeom prst="rect">
          <a:avLst/>
        </a:prstGeom>
        <a:ln>
          <a:noFill/>
        </a:ln>
      </xdr:spPr>
    </xdr:pic>
    <xdr:clientData/>
  </xdr:oneCellAnchor>
  <xdr:oneCellAnchor>
    <xdr:from>
      <xdr:col>4</xdr:col>
      <xdr:colOff>162360</xdr:colOff>
      <xdr:row>4</xdr:row>
      <xdr:rowOff>0</xdr:rowOff>
    </xdr:from>
    <xdr:ext cx="84240" cy="0"/>
    <xdr:pic>
      <xdr:nvPicPr>
        <xdr:cNvPr id="9" name="Picture 35">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stretch/>
      </xdr:blipFill>
      <xdr:spPr>
        <a:xfrm>
          <a:off x="7982385" y="1495425"/>
          <a:ext cx="84240" cy="0"/>
        </a:xfrm>
        <a:prstGeom prst="rect">
          <a:avLst/>
        </a:prstGeom>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38520</xdr:colOff>
      <xdr:row>3</xdr:row>
      <xdr:rowOff>0</xdr:rowOff>
    </xdr:from>
    <xdr:ext cx="93960" cy="0"/>
    <xdr:pic>
      <xdr:nvPicPr>
        <xdr:cNvPr id="2" name="Picture 37">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3" name="Picture 35">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4" name="Picture 37">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5" name="Picture 35">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6" name="Picture 37">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7" name="Picture 35">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oneCellAnchor>
    <xdr:from>
      <xdr:col>4</xdr:col>
      <xdr:colOff>38520</xdr:colOff>
      <xdr:row>3</xdr:row>
      <xdr:rowOff>0</xdr:rowOff>
    </xdr:from>
    <xdr:ext cx="93960" cy="0"/>
    <xdr:pic>
      <xdr:nvPicPr>
        <xdr:cNvPr id="8" name="Picture 3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stretch/>
      </xdr:blipFill>
      <xdr:spPr>
        <a:xfrm>
          <a:off x="7858545" y="1304925"/>
          <a:ext cx="93960" cy="0"/>
        </a:xfrm>
        <a:prstGeom prst="rect">
          <a:avLst/>
        </a:prstGeom>
        <a:ln>
          <a:noFill/>
        </a:ln>
      </xdr:spPr>
    </xdr:pic>
    <xdr:clientData/>
  </xdr:oneCellAnchor>
  <xdr:oneCellAnchor>
    <xdr:from>
      <xdr:col>4</xdr:col>
      <xdr:colOff>162360</xdr:colOff>
      <xdr:row>3</xdr:row>
      <xdr:rowOff>0</xdr:rowOff>
    </xdr:from>
    <xdr:ext cx="84240" cy="0"/>
    <xdr:pic>
      <xdr:nvPicPr>
        <xdr:cNvPr id="9" name="Picture 35">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stretch/>
      </xdr:blipFill>
      <xdr:spPr>
        <a:xfrm>
          <a:off x="7982385" y="1304925"/>
          <a:ext cx="84240" cy="0"/>
        </a:xfrm>
        <a:prstGeom prst="rect">
          <a:avLst/>
        </a:prstGeom>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wnloads\DOMINOS%20CCTV%20RA%20&amp;%20ABSTRACT%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TV ABSTRACT"/>
      <sheetName val="CCTV MB"/>
    </sheetNames>
    <sheetDataSet>
      <sheetData sheetId="0"/>
      <sheetData sheetId="1">
        <row r="3">
          <cell r="F3">
            <v>6</v>
          </cell>
          <cell r="G3">
            <v>1500</v>
          </cell>
        </row>
        <row r="4">
          <cell r="F4">
            <v>1</v>
          </cell>
          <cell r="G4">
            <v>7500</v>
          </cell>
        </row>
        <row r="6">
          <cell r="F6">
            <v>1</v>
          </cell>
          <cell r="G6">
            <v>9000</v>
          </cell>
        </row>
        <row r="8">
          <cell r="F8">
            <v>1</v>
          </cell>
          <cell r="G8">
            <v>15000</v>
          </cell>
        </row>
        <row r="10">
          <cell r="F10">
            <v>1</v>
          </cell>
          <cell r="G10">
            <v>8000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4" workbookViewId="0">
      <selection activeCell="H19" sqref="H19"/>
    </sheetView>
  </sheetViews>
  <sheetFormatPr defaultRowHeight="14.5" x14ac:dyDescent="0.35"/>
  <cols>
    <col min="1" max="1" width="7.1796875" customWidth="1"/>
    <col min="2" max="2" width="35" bestFit="1" customWidth="1"/>
    <col min="3" max="4" width="15" customWidth="1"/>
    <col min="5" max="5" width="13.1796875" customWidth="1"/>
    <col min="6" max="6" width="18.7265625" customWidth="1"/>
    <col min="7" max="7" width="19.54296875" bestFit="1" customWidth="1"/>
    <col min="9" max="9" width="9.54296875" bestFit="1" customWidth="1"/>
  </cols>
  <sheetData>
    <row r="1" spans="1:9" ht="23.5" x14ac:dyDescent="0.55000000000000004">
      <c r="A1" s="328" t="s">
        <v>539</v>
      </c>
    </row>
    <row r="2" spans="1:9" ht="15.5" x14ac:dyDescent="0.35">
      <c r="A2" s="329" t="s">
        <v>550</v>
      </c>
    </row>
    <row r="3" spans="1:9" x14ac:dyDescent="0.35">
      <c r="A3" s="150" t="s">
        <v>540</v>
      </c>
    </row>
    <row r="4" spans="1:9" x14ac:dyDescent="0.35">
      <c r="A4" s="150" t="s">
        <v>551</v>
      </c>
    </row>
    <row r="5" spans="1:9" x14ac:dyDescent="0.35">
      <c r="A5" s="150" t="s">
        <v>572</v>
      </c>
    </row>
    <row r="6" spans="1:9" x14ac:dyDescent="0.35">
      <c r="A6" s="150"/>
    </row>
    <row r="7" spans="1:9" ht="18.5" x14ac:dyDescent="0.45">
      <c r="A7" s="515" t="s">
        <v>1035</v>
      </c>
      <c r="B7" s="515"/>
      <c r="C7" s="515"/>
      <c r="D7" s="515"/>
      <c r="E7" s="515"/>
      <c r="F7" s="515"/>
      <c r="G7" s="515"/>
    </row>
    <row r="8" spans="1:9" x14ac:dyDescent="0.35">
      <c r="A8" s="330" t="s">
        <v>541</v>
      </c>
      <c r="B8" s="270" t="s">
        <v>542</v>
      </c>
      <c r="C8" s="270" t="s">
        <v>543</v>
      </c>
      <c r="D8" s="270" t="s">
        <v>536</v>
      </c>
      <c r="E8" s="270" t="s">
        <v>537</v>
      </c>
      <c r="F8" s="270" t="s">
        <v>544</v>
      </c>
      <c r="G8" s="270" t="s">
        <v>545</v>
      </c>
    </row>
    <row r="9" spans="1:9" x14ac:dyDescent="0.35">
      <c r="A9" s="3">
        <v>1</v>
      </c>
      <c r="B9" s="154" t="s">
        <v>546</v>
      </c>
      <c r="C9" s="602">
        <f>'Abstract Civil &amp; Interior'!I559</f>
        <v>1050978.5269371981</v>
      </c>
      <c r="D9" s="602">
        <f>'Abstract Civil &amp; Interior'!M559</f>
        <v>571622.68200000003</v>
      </c>
      <c r="E9" s="594">
        <f>'Abstract Civil &amp; Interior'!N559</f>
        <v>40830</v>
      </c>
      <c r="F9" s="594">
        <f>E9+D9</f>
        <v>612452.68200000003</v>
      </c>
      <c r="G9" s="594">
        <f>-C9+F9</f>
        <v>-438525.8449371981</v>
      </c>
    </row>
    <row r="10" spans="1:9" x14ac:dyDescent="0.35">
      <c r="A10" s="3">
        <v>2</v>
      </c>
      <c r="B10" t="s">
        <v>552</v>
      </c>
      <c r="C10" s="602">
        <f>'HVAC ABSTRACT'!F50</f>
        <v>238956</v>
      </c>
      <c r="D10" s="602">
        <f>'HVAC ABSTRACT'!K50</f>
        <v>227435.65</v>
      </c>
      <c r="E10" s="594">
        <v>0</v>
      </c>
      <c r="F10" s="594">
        <f t="shared" ref="F10:F12" si="0">E10+D10</f>
        <v>227435.65</v>
      </c>
      <c r="G10" s="594">
        <f>-C10+F10</f>
        <v>-11520.350000000006</v>
      </c>
    </row>
    <row r="11" spans="1:9" x14ac:dyDescent="0.35">
      <c r="A11" s="133">
        <v>3</v>
      </c>
      <c r="B11" s="334" t="s">
        <v>553</v>
      </c>
      <c r="C11" s="603">
        <f>'LIGHTING Abstract'!G22</f>
        <v>45500</v>
      </c>
      <c r="D11" s="603">
        <f>'LIGHTING Abstract'!L22</f>
        <v>41000</v>
      </c>
      <c r="E11" s="604">
        <v>0</v>
      </c>
      <c r="F11" s="594">
        <f t="shared" si="0"/>
        <v>41000</v>
      </c>
      <c r="G11" s="594">
        <f>-C11+F11</f>
        <v>-4500</v>
      </c>
    </row>
    <row r="12" spans="1:9" x14ac:dyDescent="0.35">
      <c r="A12" s="3">
        <v>4</v>
      </c>
      <c r="B12" s="1" t="s">
        <v>567</v>
      </c>
      <c r="C12" s="602">
        <f>'CCTV Abstract'!G14</f>
        <v>48500</v>
      </c>
      <c r="D12" s="602">
        <f>'CCTV Abstract'!M14</f>
        <v>48500</v>
      </c>
      <c r="E12" s="594">
        <v>0</v>
      </c>
      <c r="F12" s="594">
        <f t="shared" si="0"/>
        <v>48500</v>
      </c>
      <c r="G12" s="594">
        <f>-C12+F12</f>
        <v>0</v>
      </c>
    </row>
    <row r="13" spans="1:9" x14ac:dyDescent="0.35">
      <c r="A13" s="3"/>
      <c r="B13" s="1"/>
      <c r="C13" s="594"/>
      <c r="D13" s="594"/>
      <c r="E13" s="594"/>
      <c r="F13" s="594"/>
      <c r="G13" s="594"/>
    </row>
    <row r="14" spans="1:9" x14ac:dyDescent="0.35">
      <c r="A14" s="335"/>
      <c r="B14" s="336" t="s">
        <v>547</v>
      </c>
      <c r="C14" s="595">
        <f>SUM(C9:C12)</f>
        <v>1383934.5269371981</v>
      </c>
      <c r="D14" s="595">
        <f>SUM(D9:D12)</f>
        <v>888558.33200000005</v>
      </c>
      <c r="E14" s="596">
        <f>SUM(E9:E12)</f>
        <v>40830</v>
      </c>
      <c r="F14" s="596">
        <f>SUM(F9:F12)</f>
        <v>929388.33200000005</v>
      </c>
      <c r="G14" s="597">
        <f>SUM(G9:G12)</f>
        <v>-454546.19493719807</v>
      </c>
    </row>
    <row r="15" spans="1:9" x14ac:dyDescent="0.35">
      <c r="A15" s="331"/>
      <c r="B15" s="251" t="s">
        <v>548</v>
      </c>
      <c r="C15" s="598">
        <f>C14*18%</f>
        <v>249108.21484869564</v>
      </c>
      <c r="D15" s="598">
        <f>D14*18%</f>
        <v>159940.49976000001</v>
      </c>
      <c r="E15" s="598">
        <f>E14*18%</f>
        <v>7349.4</v>
      </c>
      <c r="F15" s="598">
        <f>F14*18%</f>
        <v>167289.89976</v>
      </c>
      <c r="G15" s="599">
        <f>G14*18%</f>
        <v>-81818.315088695657</v>
      </c>
      <c r="I15" s="498"/>
    </row>
    <row r="16" spans="1:9" ht="15" thickBot="1" x14ac:dyDescent="0.4">
      <c r="A16" s="332"/>
      <c r="B16" s="333" t="s">
        <v>549</v>
      </c>
      <c r="C16" s="600">
        <f>SUM(C14+C15)</f>
        <v>1633042.7417858937</v>
      </c>
      <c r="D16" s="600">
        <f>SUM(D14+D15)</f>
        <v>1048498.8317600001</v>
      </c>
      <c r="E16" s="600">
        <f>SUM(E14+E15)</f>
        <v>48179.4</v>
      </c>
      <c r="F16" s="600">
        <f>SUM(F14+F15)</f>
        <v>1096678.2317600001</v>
      </c>
      <c r="G16" s="601">
        <f>G15+G14</f>
        <v>-536364.51002589369</v>
      </c>
    </row>
    <row r="18" spans="5:7" x14ac:dyDescent="0.35">
      <c r="F18" s="498"/>
    </row>
    <row r="19" spans="5:7" x14ac:dyDescent="0.35">
      <c r="E19" t="s">
        <v>1036</v>
      </c>
      <c r="G19" s="498"/>
    </row>
  </sheetData>
  <mergeCells count="1">
    <mergeCell ref="A7:G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80" zoomScaleNormal="80" workbookViewId="0">
      <selection activeCell="F10" sqref="F10"/>
    </sheetView>
  </sheetViews>
  <sheetFormatPr defaultRowHeight="14.5" x14ac:dyDescent="0.35"/>
  <cols>
    <col min="3" max="3" width="84.453125" customWidth="1"/>
    <col min="4" max="4" width="13.54296875" customWidth="1"/>
    <col min="5" max="5" width="5" bestFit="1" customWidth="1"/>
    <col min="6" max="6" width="7.453125" bestFit="1" customWidth="1"/>
    <col min="7" max="7" width="9.26953125" bestFit="1" customWidth="1"/>
    <col min="8" max="8" width="11.26953125" bestFit="1" customWidth="1"/>
  </cols>
  <sheetData>
    <row r="1" spans="1:8" ht="18.5" x14ac:dyDescent="0.35">
      <c r="A1" s="587" t="s">
        <v>565</v>
      </c>
      <c r="B1" s="588"/>
      <c r="C1" s="588"/>
      <c r="D1" s="588"/>
      <c r="E1" s="588"/>
      <c r="F1" s="588"/>
      <c r="G1" s="588"/>
      <c r="H1" s="589"/>
    </row>
    <row r="2" spans="1:8" x14ac:dyDescent="0.35">
      <c r="A2" s="340" t="s">
        <v>556</v>
      </c>
      <c r="B2" s="341"/>
      <c r="C2" s="342" t="s">
        <v>557</v>
      </c>
      <c r="D2" s="343" t="s">
        <v>558</v>
      </c>
      <c r="E2" s="340" t="s">
        <v>10</v>
      </c>
      <c r="F2" s="344" t="s">
        <v>566</v>
      </c>
      <c r="G2" s="344" t="s">
        <v>496</v>
      </c>
      <c r="H2" s="358" t="s">
        <v>497</v>
      </c>
    </row>
    <row r="3" spans="1:8" ht="58" x14ac:dyDescent="0.35">
      <c r="A3" s="346">
        <v>1</v>
      </c>
      <c r="B3" s="341"/>
      <c r="C3" s="347" t="s">
        <v>560</v>
      </c>
      <c r="D3" s="348">
        <v>6</v>
      </c>
      <c r="E3" s="346" t="s">
        <v>22</v>
      </c>
      <c r="F3" s="511">
        <v>6</v>
      </c>
      <c r="G3" s="344">
        <v>1500</v>
      </c>
      <c r="H3" s="349">
        <f>G3*F3</f>
        <v>9000</v>
      </c>
    </row>
    <row r="4" spans="1:8" ht="72.5" x14ac:dyDescent="0.35">
      <c r="A4" s="346">
        <v>2</v>
      </c>
      <c r="B4" s="341"/>
      <c r="C4" s="350" t="s">
        <v>561</v>
      </c>
      <c r="D4" s="348">
        <v>1</v>
      </c>
      <c r="E4" s="346" t="s">
        <v>22</v>
      </c>
      <c r="F4" s="511">
        <v>1</v>
      </c>
      <c r="G4" s="344">
        <v>7500</v>
      </c>
      <c r="H4" s="341">
        <f>G4*F4</f>
        <v>7500</v>
      </c>
    </row>
    <row r="5" spans="1:8" x14ac:dyDescent="0.35">
      <c r="A5" s="346"/>
      <c r="B5" s="341"/>
      <c r="C5" s="350"/>
      <c r="D5" s="348"/>
      <c r="E5" s="346"/>
      <c r="F5" s="344"/>
      <c r="G5" s="344"/>
      <c r="H5" s="341"/>
    </row>
    <row r="6" spans="1:8" ht="29" x14ac:dyDescent="0.35">
      <c r="A6" s="346">
        <v>3</v>
      </c>
      <c r="B6" s="341"/>
      <c r="C6" s="351" t="s">
        <v>562</v>
      </c>
      <c r="D6" s="348">
        <v>1</v>
      </c>
      <c r="E6" s="346" t="s">
        <v>22</v>
      </c>
      <c r="F6" s="511">
        <v>1</v>
      </c>
      <c r="G6" s="344">
        <v>9000</v>
      </c>
      <c r="H6" s="341">
        <f t="shared" ref="H6:H10" si="0">G6*F6</f>
        <v>9000</v>
      </c>
    </row>
    <row r="7" spans="1:8" x14ac:dyDescent="0.35">
      <c r="A7" s="346"/>
      <c r="B7" s="341"/>
      <c r="C7" s="351"/>
      <c r="D7" s="348"/>
      <c r="E7" s="346"/>
      <c r="F7" s="344"/>
      <c r="G7" s="344"/>
      <c r="H7" s="341"/>
    </row>
    <row r="8" spans="1:8" ht="29" x14ac:dyDescent="0.35">
      <c r="A8" s="346">
        <v>4</v>
      </c>
      <c r="B8" s="341"/>
      <c r="C8" s="351" t="s">
        <v>563</v>
      </c>
      <c r="D8" s="348">
        <v>1</v>
      </c>
      <c r="E8" s="346" t="s">
        <v>22</v>
      </c>
      <c r="F8" s="511">
        <v>1</v>
      </c>
      <c r="G8" s="344">
        <v>15000</v>
      </c>
      <c r="H8" s="341">
        <f t="shared" si="0"/>
        <v>15000</v>
      </c>
    </row>
    <row r="9" spans="1:8" x14ac:dyDescent="0.35">
      <c r="A9" s="346"/>
      <c r="B9" s="341"/>
      <c r="C9" s="351"/>
      <c r="D9" s="348"/>
      <c r="E9" s="346"/>
      <c r="F9" s="344"/>
      <c r="G9" s="344"/>
      <c r="H9" s="341"/>
    </row>
    <row r="10" spans="1:8" x14ac:dyDescent="0.35">
      <c r="A10" s="3">
        <v>5</v>
      </c>
      <c r="B10" s="339"/>
      <c r="C10" s="352" t="s">
        <v>564</v>
      </c>
      <c r="D10" s="353">
        <v>1</v>
      </c>
      <c r="E10" s="346" t="s">
        <v>22</v>
      </c>
      <c r="F10" s="512">
        <v>1</v>
      </c>
      <c r="G10" s="354">
        <v>8000</v>
      </c>
      <c r="H10" s="341">
        <f t="shared" si="0"/>
        <v>8000</v>
      </c>
    </row>
    <row r="11" spans="1:8" x14ac:dyDescent="0.35">
      <c r="A11" s="3"/>
      <c r="B11" s="339"/>
      <c r="C11" s="352"/>
      <c r="D11" s="355"/>
      <c r="E11" s="3"/>
      <c r="F11" s="592" t="s">
        <v>480</v>
      </c>
      <c r="G11" s="593"/>
      <c r="H11" s="357">
        <f>H10+H8+H6+H4+H3</f>
        <v>48500</v>
      </c>
    </row>
  </sheetData>
  <mergeCells count="2">
    <mergeCell ref="A1:H1"/>
    <mergeCell ref="F11:G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65"/>
  <sheetViews>
    <sheetView topLeftCell="E1" zoomScale="70" zoomScaleNormal="70" workbookViewId="0">
      <pane ySplit="5" topLeftCell="A556" activePane="bottomLeft" state="frozen"/>
      <selection activeCell="E1" sqref="E1"/>
      <selection pane="bottomLeft" activeCell="O565" sqref="O565"/>
    </sheetView>
  </sheetViews>
  <sheetFormatPr defaultColWidth="9.1796875" defaultRowHeight="14" x14ac:dyDescent="0.35"/>
  <cols>
    <col min="1" max="2" width="9.1796875" style="99"/>
    <col min="3" max="3" width="9.1796875" style="106"/>
    <col min="4" max="4" width="24.81640625" style="106" customWidth="1"/>
    <col min="5" max="5" width="95.81640625" style="99" customWidth="1"/>
    <col min="6" max="6" width="6.7265625" style="99" bestFit="1" customWidth="1"/>
    <col min="7" max="7" width="9.81640625" style="98" bestFit="1" customWidth="1"/>
    <col min="8" max="8" width="8.7265625" style="368" customWidth="1"/>
    <col min="9" max="9" width="14.1796875" style="481" customWidth="1"/>
    <col min="10" max="10" width="11" style="99" customWidth="1"/>
    <col min="11" max="11" width="9.1796875" style="99"/>
    <col min="12" max="12" width="11.7265625" style="99" bestFit="1" customWidth="1"/>
    <col min="13" max="13" width="14.26953125" style="99" customWidth="1"/>
    <col min="14" max="14" width="15.7265625" style="99" customWidth="1"/>
    <col min="15" max="15" width="14.26953125" style="99" customWidth="1"/>
    <col min="16" max="16" width="10.453125" style="99" bestFit="1" customWidth="1"/>
    <col min="17" max="17" width="11.1796875" style="99" bestFit="1" customWidth="1"/>
    <col min="18" max="18" width="10.26953125" style="99" bestFit="1" customWidth="1"/>
    <col min="19" max="16384" width="9.1796875" style="99"/>
  </cols>
  <sheetData>
    <row r="1" spans="1:18" ht="21.75" customHeight="1" thickBot="1" x14ac:dyDescent="0.4">
      <c r="A1" s="531" t="s">
        <v>1032</v>
      </c>
      <c r="B1" s="532"/>
      <c r="C1" s="532"/>
      <c r="D1" s="532"/>
      <c r="E1" s="532"/>
      <c r="F1" s="532"/>
      <c r="G1" s="532"/>
      <c r="H1" s="532"/>
      <c r="I1" s="533"/>
      <c r="J1" s="521" t="s">
        <v>1034</v>
      </c>
      <c r="K1" s="522"/>
      <c r="L1" s="522"/>
      <c r="M1" s="522"/>
      <c r="N1" s="522"/>
      <c r="O1" s="522"/>
      <c r="P1" s="522"/>
      <c r="Q1" s="522"/>
      <c r="R1" s="523"/>
    </row>
    <row r="2" spans="1:18" ht="15.75" customHeight="1" thickBot="1" x14ac:dyDescent="0.4">
      <c r="A2" s="534" t="s">
        <v>390</v>
      </c>
      <c r="B2" s="535"/>
      <c r="C2" s="535"/>
      <c r="D2" s="535"/>
      <c r="E2" s="535"/>
      <c r="F2" s="127" t="s">
        <v>389</v>
      </c>
      <c r="G2" s="482">
        <v>516</v>
      </c>
      <c r="H2" s="371"/>
      <c r="I2" s="372"/>
    </row>
    <row r="3" spans="1:18" ht="21" customHeight="1" thickBot="1" x14ac:dyDescent="0.5">
      <c r="A3" s="464"/>
      <c r="B3" s="464"/>
      <c r="C3" s="527" t="s">
        <v>485</v>
      </c>
      <c r="D3" s="528"/>
      <c r="E3" s="528"/>
      <c r="F3" s="524" t="s">
        <v>568</v>
      </c>
      <c r="G3" s="525"/>
      <c r="H3" s="525"/>
      <c r="I3" s="526"/>
      <c r="J3" s="529" t="s">
        <v>570</v>
      </c>
      <c r="K3" s="529"/>
      <c r="L3" s="529"/>
      <c r="M3" s="530" t="s">
        <v>569</v>
      </c>
      <c r="N3" s="530"/>
      <c r="O3" s="530"/>
      <c r="P3" s="465" t="s">
        <v>554</v>
      </c>
      <c r="Q3" s="466" t="s">
        <v>481</v>
      </c>
    </row>
    <row r="4" spans="1:18" ht="54.75" customHeight="1" x14ac:dyDescent="0.35">
      <c r="A4" s="124" t="s">
        <v>272</v>
      </c>
      <c r="B4" s="124"/>
      <c r="C4" s="124" t="s">
        <v>273</v>
      </c>
      <c r="D4" s="124" t="s">
        <v>7</v>
      </c>
      <c r="E4" s="125" t="s">
        <v>8</v>
      </c>
      <c r="F4" s="126" t="s">
        <v>10</v>
      </c>
      <c r="G4" s="483" t="s">
        <v>9</v>
      </c>
      <c r="H4" s="373" t="s">
        <v>476</v>
      </c>
      <c r="I4" s="373" t="s">
        <v>477</v>
      </c>
      <c r="J4" s="467" t="s">
        <v>482</v>
      </c>
      <c r="K4" s="467" t="s">
        <v>483</v>
      </c>
      <c r="L4" s="467" t="s">
        <v>484</v>
      </c>
      <c r="M4" s="467" t="s">
        <v>482</v>
      </c>
      <c r="N4" s="467" t="s">
        <v>483</v>
      </c>
      <c r="O4" s="467" t="s">
        <v>484</v>
      </c>
      <c r="P4" s="468"/>
      <c r="Q4" s="468"/>
    </row>
    <row r="5" spans="1:18" ht="15.5" x14ac:dyDescent="0.35">
      <c r="A5" s="374" t="s">
        <v>556</v>
      </c>
      <c r="B5" s="374"/>
      <c r="C5" s="374"/>
      <c r="D5" s="374"/>
      <c r="E5" s="375" t="s">
        <v>573</v>
      </c>
      <c r="F5" s="376"/>
      <c r="G5" s="484"/>
      <c r="H5" s="377"/>
      <c r="I5" s="377"/>
      <c r="J5" s="468"/>
      <c r="K5" s="468"/>
      <c r="L5" s="468"/>
      <c r="M5" s="468"/>
      <c r="N5" s="468"/>
      <c r="O5" s="468"/>
      <c r="P5" s="468"/>
      <c r="Q5" s="468"/>
    </row>
    <row r="6" spans="1:18" ht="15.5" x14ac:dyDescent="0.35">
      <c r="A6" s="13"/>
      <c r="B6" s="14" t="s">
        <v>574</v>
      </c>
      <c r="C6" s="14"/>
      <c r="D6" s="14"/>
      <c r="E6" s="15" t="s">
        <v>575</v>
      </c>
      <c r="F6" s="16"/>
      <c r="G6" s="17"/>
      <c r="H6" s="378"/>
      <c r="I6" s="472"/>
      <c r="J6" s="469"/>
      <c r="K6" s="469"/>
      <c r="L6" s="469"/>
      <c r="M6" s="469"/>
      <c r="N6" s="469"/>
      <c r="O6" s="469"/>
      <c r="P6" s="469"/>
      <c r="Q6" s="469"/>
    </row>
    <row r="7" spans="1:18" ht="50.25" customHeight="1" x14ac:dyDescent="0.35">
      <c r="A7" s="18"/>
      <c r="B7" s="18"/>
      <c r="C7" s="19" t="s">
        <v>11</v>
      </c>
      <c r="D7" s="18" t="s">
        <v>576</v>
      </c>
      <c r="E7" s="20" t="s">
        <v>577</v>
      </c>
      <c r="F7" s="246"/>
      <c r="G7" s="379"/>
      <c r="H7" s="380"/>
      <c r="I7" s="473"/>
      <c r="J7" s="104"/>
      <c r="K7" s="104"/>
      <c r="L7" s="104"/>
      <c r="M7" s="104"/>
      <c r="N7" s="104"/>
      <c r="O7" s="104"/>
      <c r="P7" s="104"/>
      <c r="Q7" s="104"/>
    </row>
    <row r="8" spans="1:18" ht="33" customHeight="1" x14ac:dyDescent="0.35">
      <c r="A8" s="18"/>
      <c r="B8" s="18"/>
      <c r="C8" s="18" t="s">
        <v>12</v>
      </c>
      <c r="D8" s="18"/>
      <c r="E8" s="381" t="s">
        <v>578</v>
      </c>
      <c r="F8" s="246" t="s">
        <v>13</v>
      </c>
      <c r="G8" s="247">
        <v>0</v>
      </c>
      <c r="H8" s="382"/>
      <c r="I8" s="473">
        <f>H8*$G8</f>
        <v>0</v>
      </c>
      <c r="J8" s="104"/>
      <c r="K8" s="104"/>
      <c r="L8" s="104"/>
      <c r="M8" s="104"/>
      <c r="N8" s="104"/>
      <c r="O8" s="104"/>
      <c r="P8" s="104"/>
      <c r="Q8" s="104"/>
    </row>
    <row r="9" spans="1:18" x14ac:dyDescent="0.35">
      <c r="A9" s="18"/>
      <c r="B9" s="18"/>
      <c r="C9" s="18" t="s">
        <v>14</v>
      </c>
      <c r="D9" s="21"/>
      <c r="E9" s="381" t="s">
        <v>579</v>
      </c>
      <c r="F9" s="246" t="s">
        <v>13</v>
      </c>
      <c r="G9" s="247">
        <v>0</v>
      </c>
      <c r="H9" s="382"/>
      <c r="I9" s="473">
        <f t="shared" ref="I9:I14" si="0">H9*$G9</f>
        <v>0</v>
      </c>
      <c r="J9" s="104"/>
      <c r="K9" s="104"/>
      <c r="L9" s="104"/>
      <c r="M9" s="104"/>
      <c r="N9" s="104"/>
      <c r="O9" s="104"/>
      <c r="P9" s="104"/>
      <c r="Q9" s="104"/>
    </row>
    <row r="10" spans="1:18" x14ac:dyDescent="0.35">
      <c r="A10" s="18"/>
      <c r="B10" s="18"/>
      <c r="C10" s="18" t="s">
        <v>15</v>
      </c>
      <c r="D10" s="21"/>
      <c r="E10" s="381" t="s">
        <v>580</v>
      </c>
      <c r="F10" s="246" t="s">
        <v>13</v>
      </c>
      <c r="G10" s="247">
        <v>0</v>
      </c>
      <c r="H10" s="382"/>
      <c r="I10" s="473">
        <f t="shared" si="0"/>
        <v>0</v>
      </c>
      <c r="J10" s="104"/>
      <c r="K10" s="104"/>
      <c r="L10" s="104"/>
      <c r="M10" s="104"/>
      <c r="N10" s="104"/>
      <c r="O10" s="104"/>
      <c r="P10" s="104"/>
      <c r="Q10" s="104"/>
    </row>
    <row r="11" spans="1:18" x14ac:dyDescent="0.35">
      <c r="A11" s="18"/>
      <c r="B11" s="18"/>
      <c r="C11" s="18" t="s">
        <v>16</v>
      </c>
      <c r="D11" s="18"/>
      <c r="E11" s="381" t="s">
        <v>581</v>
      </c>
      <c r="F11" s="246" t="s">
        <v>13</v>
      </c>
      <c r="G11" s="247">
        <v>0</v>
      </c>
      <c r="H11" s="382"/>
      <c r="I11" s="473">
        <f t="shared" si="0"/>
        <v>0</v>
      </c>
      <c r="J11" s="104"/>
      <c r="K11" s="104"/>
      <c r="L11" s="104"/>
      <c r="M11" s="104"/>
      <c r="N11" s="104"/>
      <c r="O11" s="104"/>
      <c r="P11" s="104"/>
      <c r="Q11" s="104"/>
    </row>
    <row r="12" spans="1:18" x14ac:dyDescent="0.35">
      <c r="A12" s="18"/>
      <c r="B12" s="18"/>
      <c r="C12" s="18" t="s">
        <v>17</v>
      </c>
      <c r="D12" s="18"/>
      <c r="E12" s="22" t="s">
        <v>582</v>
      </c>
      <c r="F12" s="246" t="s">
        <v>13</v>
      </c>
      <c r="G12" s="247">
        <v>0</v>
      </c>
      <c r="H12" s="382"/>
      <c r="I12" s="473">
        <f t="shared" si="0"/>
        <v>0</v>
      </c>
      <c r="J12" s="104"/>
      <c r="K12" s="104"/>
      <c r="L12" s="104"/>
      <c r="M12" s="104"/>
      <c r="N12" s="104"/>
      <c r="O12" s="104"/>
      <c r="P12" s="104"/>
      <c r="Q12" s="104"/>
    </row>
    <row r="13" spans="1:18" x14ac:dyDescent="0.35">
      <c r="A13" s="18"/>
      <c r="B13" s="18"/>
      <c r="C13" s="18" t="s">
        <v>18</v>
      </c>
      <c r="D13" s="18"/>
      <c r="E13" s="22" t="s">
        <v>583</v>
      </c>
      <c r="F13" s="246" t="s">
        <v>13</v>
      </c>
      <c r="G13" s="247">
        <v>0</v>
      </c>
      <c r="H13" s="382"/>
      <c r="I13" s="473">
        <f t="shared" si="0"/>
        <v>0</v>
      </c>
      <c r="J13" s="104"/>
      <c r="K13" s="104"/>
      <c r="L13" s="104"/>
      <c r="M13" s="104"/>
      <c r="N13" s="104"/>
      <c r="O13" s="104"/>
      <c r="P13" s="104"/>
      <c r="Q13" s="104"/>
    </row>
    <row r="14" spans="1:18" x14ac:dyDescent="0.35">
      <c r="A14" s="18"/>
      <c r="B14" s="18"/>
      <c r="C14" s="18" t="s">
        <v>19</v>
      </c>
      <c r="D14" s="18"/>
      <c r="E14" s="22" t="s">
        <v>584</v>
      </c>
      <c r="F14" s="246" t="s">
        <v>13</v>
      </c>
      <c r="G14" s="247">
        <v>0</v>
      </c>
      <c r="H14" s="382"/>
      <c r="I14" s="473">
        <f t="shared" si="0"/>
        <v>0</v>
      </c>
      <c r="J14" s="104"/>
      <c r="K14" s="104"/>
      <c r="L14" s="104"/>
      <c r="M14" s="104"/>
      <c r="N14" s="104"/>
      <c r="O14" s="104"/>
      <c r="P14" s="104"/>
      <c r="Q14" s="104"/>
    </row>
    <row r="15" spans="1:18" x14ac:dyDescent="0.35">
      <c r="A15" s="18"/>
      <c r="B15" s="18"/>
      <c r="C15" s="19" t="s">
        <v>20</v>
      </c>
      <c r="D15" s="18" t="s">
        <v>585</v>
      </c>
      <c r="E15" s="23" t="s">
        <v>586</v>
      </c>
      <c r="F15" s="246"/>
      <c r="G15" s="247"/>
      <c r="H15" s="382"/>
      <c r="I15" s="473"/>
      <c r="J15" s="104"/>
      <c r="K15" s="104"/>
      <c r="L15" s="104"/>
      <c r="M15" s="104"/>
      <c r="N15" s="104"/>
      <c r="O15" s="104"/>
      <c r="P15" s="104"/>
      <c r="Q15" s="104"/>
    </row>
    <row r="16" spans="1:18" x14ac:dyDescent="0.35">
      <c r="A16" s="18"/>
      <c r="B16" s="18"/>
      <c r="C16" s="18" t="s">
        <v>21</v>
      </c>
      <c r="D16" s="21"/>
      <c r="E16" s="381" t="s">
        <v>587</v>
      </c>
      <c r="F16" s="246" t="s">
        <v>22</v>
      </c>
      <c r="G16" s="247">
        <v>0</v>
      </c>
      <c r="H16" s="382"/>
      <c r="I16" s="473">
        <f t="shared" ref="I16:I20" si="1">H16*$G16</f>
        <v>0</v>
      </c>
      <c r="J16" s="104"/>
      <c r="K16" s="104"/>
      <c r="L16" s="104"/>
      <c r="M16" s="104"/>
      <c r="N16" s="104"/>
      <c r="O16" s="104"/>
      <c r="P16" s="104"/>
      <c r="Q16" s="104"/>
    </row>
    <row r="17" spans="1:17" x14ac:dyDescent="0.35">
      <c r="A17" s="18"/>
      <c r="B17" s="18"/>
      <c r="C17" s="18" t="s">
        <v>23</v>
      </c>
      <c r="D17" s="18"/>
      <c r="E17" s="22" t="s">
        <v>588</v>
      </c>
      <c r="F17" s="246" t="s">
        <v>22</v>
      </c>
      <c r="G17" s="247">
        <v>0</v>
      </c>
      <c r="H17" s="382"/>
      <c r="I17" s="473">
        <f t="shared" si="1"/>
        <v>0</v>
      </c>
      <c r="J17" s="104"/>
      <c r="K17" s="104"/>
      <c r="L17" s="104"/>
      <c r="M17" s="104"/>
      <c r="N17" s="104"/>
      <c r="O17" s="104"/>
      <c r="P17" s="104"/>
      <c r="Q17" s="104"/>
    </row>
    <row r="18" spans="1:17" x14ac:dyDescent="0.35">
      <c r="A18" s="18"/>
      <c r="B18" s="18"/>
      <c r="C18" s="18" t="s">
        <v>24</v>
      </c>
      <c r="D18" s="18"/>
      <c r="E18" s="381" t="s">
        <v>589</v>
      </c>
      <c r="F18" s="246" t="s">
        <v>22</v>
      </c>
      <c r="G18" s="247">
        <f>0.08/100*G2</f>
        <v>0.4128</v>
      </c>
      <c r="H18" s="382"/>
      <c r="I18" s="473">
        <f t="shared" si="1"/>
        <v>0</v>
      </c>
      <c r="J18" s="104"/>
      <c r="K18" s="104"/>
      <c r="L18" s="104"/>
      <c r="M18" s="104"/>
      <c r="N18" s="104"/>
      <c r="O18" s="104"/>
      <c r="P18" s="104"/>
      <c r="Q18" s="104"/>
    </row>
    <row r="19" spans="1:17" x14ac:dyDescent="0.35">
      <c r="A19" s="18"/>
      <c r="B19" s="18"/>
      <c r="C19" s="18" t="s">
        <v>25</v>
      </c>
      <c r="D19" s="18"/>
      <c r="E19" s="381" t="s">
        <v>590</v>
      </c>
      <c r="F19" s="246" t="s">
        <v>22</v>
      </c>
      <c r="G19" s="247">
        <v>0</v>
      </c>
      <c r="H19" s="382"/>
      <c r="I19" s="473">
        <f t="shared" si="1"/>
        <v>0</v>
      </c>
      <c r="J19" s="104"/>
      <c r="K19" s="104"/>
      <c r="L19" s="104"/>
      <c r="M19" s="104"/>
      <c r="N19" s="104"/>
      <c r="O19" s="104"/>
      <c r="P19" s="104"/>
      <c r="Q19" s="104"/>
    </row>
    <row r="20" spans="1:17" ht="36.75" customHeight="1" x14ac:dyDescent="0.35">
      <c r="A20" s="18"/>
      <c r="B20" s="18"/>
      <c r="C20" s="19" t="s">
        <v>26</v>
      </c>
      <c r="D20" s="18" t="s">
        <v>591</v>
      </c>
      <c r="E20" s="22" t="s">
        <v>592</v>
      </c>
      <c r="F20" s="246" t="s">
        <v>22</v>
      </c>
      <c r="G20" s="247">
        <v>0</v>
      </c>
      <c r="H20" s="382"/>
      <c r="I20" s="473">
        <f t="shared" si="1"/>
        <v>0</v>
      </c>
      <c r="J20" s="104"/>
      <c r="K20" s="104"/>
      <c r="L20" s="104"/>
      <c r="M20" s="104"/>
      <c r="N20" s="104"/>
      <c r="O20" s="104"/>
      <c r="P20" s="104"/>
      <c r="Q20" s="104"/>
    </row>
    <row r="21" spans="1:17" ht="45" x14ac:dyDescent="0.35">
      <c r="A21" s="24" t="s">
        <v>593</v>
      </c>
      <c r="B21" s="383"/>
      <c r="C21" s="25"/>
      <c r="D21" s="25"/>
      <c r="E21" s="384"/>
      <c r="F21" s="385"/>
      <c r="G21" s="386"/>
      <c r="H21" s="387"/>
      <c r="I21" s="388">
        <f>SUM(I8:I20)</f>
        <v>0</v>
      </c>
      <c r="J21" s="388"/>
      <c r="K21" s="388"/>
      <c r="L21" s="388"/>
      <c r="M21" s="388"/>
      <c r="N21" s="388"/>
      <c r="O21" s="388"/>
      <c r="P21" s="388"/>
      <c r="Q21" s="388"/>
    </row>
    <row r="22" spans="1:17" ht="15.5" x14ac:dyDescent="0.35">
      <c r="A22" s="13"/>
      <c r="B22" s="14" t="s">
        <v>27</v>
      </c>
      <c r="C22" s="14"/>
      <c r="D22" s="14"/>
      <c r="E22" s="15" t="s">
        <v>28</v>
      </c>
      <c r="F22" s="16"/>
      <c r="G22" s="17"/>
      <c r="H22" s="389"/>
      <c r="I22" s="472"/>
      <c r="J22" s="378"/>
      <c r="K22" s="378"/>
      <c r="L22" s="378"/>
      <c r="M22" s="378"/>
      <c r="N22" s="378"/>
      <c r="O22" s="378"/>
      <c r="P22" s="378"/>
      <c r="Q22" s="378"/>
    </row>
    <row r="23" spans="1:17" ht="32.25" customHeight="1" x14ac:dyDescent="0.35">
      <c r="A23" s="26"/>
      <c r="B23" s="26"/>
      <c r="C23" s="19" t="s">
        <v>11</v>
      </c>
      <c r="D23" s="18" t="s">
        <v>29</v>
      </c>
      <c r="E23" s="27" t="s">
        <v>30</v>
      </c>
      <c r="F23" s="246" t="s">
        <v>31</v>
      </c>
      <c r="G23" s="57">
        <f>33.6/100*G2</f>
        <v>173.376</v>
      </c>
      <c r="H23" s="382">
        <v>200</v>
      </c>
      <c r="I23" s="473">
        <f t="shared" ref="I23:I25" si="2">H23*$G23</f>
        <v>34675.200000000004</v>
      </c>
      <c r="J23" s="470">
        <f>'Civil &amp; Interior'!M23</f>
        <v>173</v>
      </c>
      <c r="K23" s="499">
        <v>0</v>
      </c>
      <c r="L23" s="470">
        <f>K23+J23</f>
        <v>173</v>
      </c>
      <c r="M23" s="104">
        <f>J23*H23</f>
        <v>34600</v>
      </c>
      <c r="N23" s="104">
        <v>0</v>
      </c>
      <c r="O23" s="104">
        <f>N23</f>
        <v>0</v>
      </c>
      <c r="P23" s="104"/>
      <c r="Q23" s="104"/>
    </row>
    <row r="24" spans="1:17" ht="45.75" customHeight="1" x14ac:dyDescent="0.35">
      <c r="A24" s="26"/>
      <c r="B24" s="26"/>
      <c r="C24" s="19" t="s">
        <v>20</v>
      </c>
      <c r="D24" s="18" t="s">
        <v>594</v>
      </c>
      <c r="E24" s="28" t="s">
        <v>595</v>
      </c>
      <c r="F24" s="246"/>
      <c r="G24" s="247"/>
      <c r="H24" s="382"/>
      <c r="I24" s="473"/>
      <c r="J24" s="104"/>
      <c r="K24" s="104"/>
      <c r="L24" s="104"/>
      <c r="M24" s="104"/>
      <c r="N24" s="104"/>
      <c r="O24" s="104"/>
      <c r="P24" s="104"/>
      <c r="Q24" s="104"/>
    </row>
    <row r="25" spans="1:17" ht="33" customHeight="1" x14ac:dyDescent="0.35">
      <c r="A25" s="26"/>
      <c r="B25" s="26"/>
      <c r="C25" s="390" t="s">
        <v>21</v>
      </c>
      <c r="D25" s="18"/>
      <c r="E25" s="28" t="s">
        <v>596</v>
      </c>
      <c r="F25" s="246" t="s">
        <v>31</v>
      </c>
      <c r="G25" s="57">
        <v>0</v>
      </c>
      <c r="H25" s="382"/>
      <c r="I25" s="473">
        <f t="shared" si="2"/>
        <v>0</v>
      </c>
      <c r="J25" s="104"/>
      <c r="K25" s="104"/>
      <c r="L25" s="104"/>
      <c r="M25" s="104"/>
      <c r="N25" s="104"/>
      <c r="O25" s="104"/>
      <c r="P25" s="104"/>
      <c r="Q25" s="104"/>
    </row>
    <row r="26" spans="1:17" ht="45" x14ac:dyDescent="0.35">
      <c r="A26" s="24" t="s">
        <v>597</v>
      </c>
      <c r="B26" s="383"/>
      <c r="C26" s="25"/>
      <c r="D26" s="25"/>
      <c r="E26" s="384"/>
      <c r="F26" s="385"/>
      <c r="G26" s="386"/>
      <c r="H26" s="387"/>
      <c r="I26" s="388">
        <f>SUM(I23:I25)</f>
        <v>34675.200000000004</v>
      </c>
      <c r="J26" s="388"/>
      <c r="K26" s="388"/>
      <c r="L26" s="388"/>
      <c r="M26" s="388"/>
      <c r="N26" s="388"/>
      <c r="O26" s="388"/>
      <c r="P26" s="388"/>
      <c r="Q26" s="388"/>
    </row>
    <row r="27" spans="1:17" ht="15.5" x14ac:dyDescent="0.35">
      <c r="A27" s="14"/>
      <c r="B27" s="14" t="s">
        <v>598</v>
      </c>
      <c r="C27" s="391"/>
      <c r="D27" s="14"/>
      <c r="E27" s="15" t="s">
        <v>599</v>
      </c>
      <c r="F27" s="392"/>
      <c r="G27" s="393"/>
      <c r="H27" s="394"/>
      <c r="I27" s="474"/>
      <c r="J27" s="395"/>
      <c r="K27" s="395"/>
      <c r="L27" s="395"/>
      <c r="M27" s="395"/>
      <c r="N27" s="395"/>
      <c r="O27" s="395"/>
      <c r="P27" s="395"/>
      <c r="Q27" s="395"/>
    </row>
    <row r="28" spans="1:17" x14ac:dyDescent="0.35">
      <c r="A28" s="19"/>
      <c r="B28" s="19"/>
      <c r="C28" s="18" t="s">
        <v>11</v>
      </c>
      <c r="D28" s="19"/>
      <c r="E28" s="396" t="s">
        <v>600</v>
      </c>
      <c r="F28" s="246"/>
      <c r="G28" s="247"/>
      <c r="H28" s="382"/>
      <c r="I28" s="473"/>
      <c r="J28" s="104"/>
      <c r="K28" s="104"/>
      <c r="L28" s="104"/>
      <c r="M28" s="104"/>
      <c r="N28" s="104"/>
      <c r="O28" s="104"/>
      <c r="P28" s="104"/>
      <c r="Q28" s="104"/>
    </row>
    <row r="29" spans="1:17" ht="44.25" customHeight="1" x14ac:dyDescent="0.35">
      <c r="A29" s="26"/>
      <c r="B29" s="26"/>
      <c r="C29" s="18" t="s">
        <v>12</v>
      </c>
      <c r="D29" s="18" t="s">
        <v>601</v>
      </c>
      <c r="E29" s="397" t="s">
        <v>602</v>
      </c>
      <c r="F29" s="246" t="s">
        <v>603</v>
      </c>
      <c r="G29" s="247">
        <v>0</v>
      </c>
      <c r="H29" s="382"/>
      <c r="I29" s="473">
        <f t="shared" ref="I29:I35" si="3">H29*$G29</f>
        <v>0</v>
      </c>
      <c r="J29" s="104"/>
      <c r="K29" s="104"/>
      <c r="L29" s="104"/>
      <c r="M29" s="104"/>
      <c r="N29" s="104"/>
      <c r="O29" s="104"/>
      <c r="P29" s="104"/>
      <c r="Q29" s="104"/>
    </row>
    <row r="30" spans="1:17" ht="48.75" customHeight="1" x14ac:dyDescent="0.35">
      <c r="A30" s="26"/>
      <c r="B30" s="26"/>
      <c r="C30" s="18" t="s">
        <v>14</v>
      </c>
      <c r="D30" s="18" t="s">
        <v>604</v>
      </c>
      <c r="E30" s="397" t="s">
        <v>605</v>
      </c>
      <c r="F30" s="246" t="s">
        <v>603</v>
      </c>
      <c r="G30" s="247">
        <v>0</v>
      </c>
      <c r="H30" s="382"/>
      <c r="I30" s="473">
        <f t="shared" si="3"/>
        <v>0</v>
      </c>
      <c r="J30" s="104"/>
      <c r="K30" s="104"/>
      <c r="L30" s="104"/>
      <c r="M30" s="104"/>
      <c r="N30" s="104"/>
      <c r="O30" s="104"/>
      <c r="P30" s="104"/>
      <c r="Q30" s="104"/>
    </row>
    <row r="31" spans="1:17" x14ac:dyDescent="0.35">
      <c r="A31" s="26"/>
      <c r="B31" s="26"/>
      <c r="C31" s="18" t="s">
        <v>20</v>
      </c>
      <c r="D31" s="18"/>
      <c r="E31" s="398" t="s">
        <v>606</v>
      </c>
      <c r="F31" s="246"/>
      <c r="G31" s="247"/>
      <c r="H31" s="382"/>
      <c r="I31" s="473"/>
      <c r="J31" s="104"/>
      <c r="K31" s="104"/>
      <c r="L31" s="104"/>
      <c r="M31" s="104"/>
      <c r="N31" s="104"/>
      <c r="O31" s="104"/>
      <c r="P31" s="104"/>
      <c r="Q31" s="104"/>
    </row>
    <row r="32" spans="1:17" ht="79.5" customHeight="1" x14ac:dyDescent="0.35">
      <c r="A32" s="26"/>
      <c r="B32" s="26"/>
      <c r="C32" s="18" t="s">
        <v>21</v>
      </c>
      <c r="D32" s="18" t="s">
        <v>607</v>
      </c>
      <c r="E32" s="29" t="s">
        <v>608</v>
      </c>
      <c r="F32" s="246" t="s">
        <v>603</v>
      </c>
      <c r="G32" s="247">
        <v>0</v>
      </c>
      <c r="H32" s="382"/>
      <c r="I32" s="473">
        <f t="shared" si="3"/>
        <v>0</v>
      </c>
      <c r="J32" s="104"/>
      <c r="K32" s="104"/>
      <c r="L32" s="104"/>
      <c r="M32" s="104"/>
      <c r="N32" s="104"/>
      <c r="O32" s="104"/>
      <c r="P32" s="104"/>
      <c r="Q32" s="104"/>
    </row>
    <row r="33" spans="1:17" ht="75" customHeight="1" x14ac:dyDescent="0.35">
      <c r="A33" s="26"/>
      <c r="B33" s="26"/>
      <c r="C33" s="18" t="s">
        <v>23</v>
      </c>
      <c r="D33" s="18" t="s">
        <v>609</v>
      </c>
      <c r="E33" s="397" t="s">
        <v>610</v>
      </c>
      <c r="F33" s="246" t="s">
        <v>31</v>
      </c>
      <c r="G33" s="247">
        <v>0</v>
      </c>
      <c r="H33" s="382"/>
      <c r="I33" s="473">
        <f t="shared" si="3"/>
        <v>0</v>
      </c>
      <c r="J33" s="104"/>
      <c r="K33" s="104"/>
      <c r="L33" s="104"/>
      <c r="M33" s="104"/>
      <c r="N33" s="104"/>
      <c r="O33" s="104"/>
      <c r="P33" s="104"/>
      <c r="Q33" s="104"/>
    </row>
    <row r="34" spans="1:17" x14ac:dyDescent="0.35">
      <c r="A34" s="26"/>
      <c r="B34" s="26"/>
      <c r="C34" s="19" t="s">
        <v>26</v>
      </c>
      <c r="D34" s="19"/>
      <c r="E34" s="397" t="s">
        <v>611</v>
      </c>
      <c r="F34" s="246"/>
      <c r="G34" s="247"/>
      <c r="H34" s="382"/>
      <c r="I34" s="473"/>
      <c r="J34" s="104"/>
      <c r="K34" s="104"/>
      <c r="L34" s="104"/>
      <c r="M34" s="104"/>
      <c r="N34" s="104"/>
      <c r="O34" s="104"/>
      <c r="P34" s="104"/>
      <c r="Q34" s="104"/>
    </row>
    <row r="35" spans="1:17" ht="47.25" customHeight="1" x14ac:dyDescent="0.35">
      <c r="A35" s="26"/>
      <c r="B35" s="26"/>
      <c r="C35" s="18" t="s">
        <v>34</v>
      </c>
      <c r="D35" s="18" t="s">
        <v>612</v>
      </c>
      <c r="E35" s="29" t="s">
        <v>613</v>
      </c>
      <c r="F35" s="246" t="s">
        <v>603</v>
      </c>
      <c r="G35" s="247">
        <f>(G32+G33)*2</f>
        <v>0</v>
      </c>
      <c r="H35" s="399"/>
      <c r="I35" s="473">
        <f t="shared" si="3"/>
        <v>0</v>
      </c>
      <c r="J35" s="104"/>
      <c r="K35" s="104"/>
      <c r="L35" s="104"/>
      <c r="M35" s="104"/>
      <c r="N35" s="104"/>
      <c r="O35" s="104"/>
      <c r="P35" s="104"/>
      <c r="Q35" s="104"/>
    </row>
    <row r="36" spans="1:17" ht="45" x14ac:dyDescent="0.35">
      <c r="A36" s="24" t="s">
        <v>614</v>
      </c>
      <c r="B36" s="24"/>
      <c r="C36" s="25"/>
      <c r="D36" s="25"/>
      <c r="E36" s="24"/>
      <c r="F36" s="400"/>
      <c r="G36" s="386"/>
      <c r="H36" s="387"/>
      <c r="I36" s="388">
        <f>SUM(I29:I35)</f>
        <v>0</v>
      </c>
      <c r="J36" s="388"/>
      <c r="K36" s="388"/>
      <c r="L36" s="388"/>
      <c r="M36" s="388"/>
      <c r="N36" s="388"/>
      <c r="O36" s="388"/>
      <c r="P36" s="388"/>
      <c r="Q36" s="388"/>
    </row>
    <row r="37" spans="1:17" ht="15.5" x14ac:dyDescent="0.35">
      <c r="A37" s="14"/>
      <c r="B37" s="14" t="s">
        <v>615</v>
      </c>
      <c r="C37" s="391"/>
      <c r="D37" s="14"/>
      <c r="E37" s="15" t="s">
        <v>616</v>
      </c>
      <c r="F37" s="392"/>
      <c r="G37" s="393"/>
      <c r="H37" s="394"/>
      <c r="I37" s="474"/>
      <c r="J37" s="395"/>
      <c r="K37" s="395"/>
      <c r="L37" s="395"/>
      <c r="M37" s="395"/>
      <c r="N37" s="395"/>
      <c r="O37" s="395"/>
      <c r="P37" s="395"/>
      <c r="Q37" s="395"/>
    </row>
    <row r="38" spans="1:17" ht="102" customHeight="1" x14ac:dyDescent="0.35">
      <c r="A38" s="18"/>
      <c r="B38" s="18"/>
      <c r="C38" s="19" t="s">
        <v>11</v>
      </c>
      <c r="D38" s="18" t="s">
        <v>617</v>
      </c>
      <c r="E38" s="23" t="s">
        <v>618</v>
      </c>
      <c r="F38" s="246" t="s">
        <v>31</v>
      </c>
      <c r="G38" s="247">
        <v>0</v>
      </c>
      <c r="H38" s="382"/>
      <c r="I38" s="473">
        <f t="shared" ref="I38:I42" si="4">H38*$G38</f>
        <v>0</v>
      </c>
      <c r="J38" s="104"/>
      <c r="K38" s="104"/>
      <c r="L38" s="104"/>
      <c r="M38" s="104"/>
      <c r="N38" s="104"/>
      <c r="O38" s="104"/>
      <c r="P38" s="104"/>
      <c r="Q38" s="104"/>
    </row>
    <row r="39" spans="1:17" ht="106.5" customHeight="1" x14ac:dyDescent="0.35">
      <c r="A39" s="18"/>
      <c r="B39" s="18"/>
      <c r="C39" s="19" t="s">
        <v>20</v>
      </c>
      <c r="D39" s="18" t="s">
        <v>619</v>
      </c>
      <c r="E39" s="22" t="s">
        <v>620</v>
      </c>
      <c r="F39" s="246" t="s">
        <v>31</v>
      </c>
      <c r="G39" s="57">
        <f>0/100*G2</f>
        <v>0</v>
      </c>
      <c r="H39" s="401"/>
      <c r="I39" s="473">
        <f t="shared" si="4"/>
        <v>0</v>
      </c>
      <c r="J39" s="104"/>
      <c r="K39" s="104"/>
      <c r="L39" s="104"/>
      <c r="M39" s="104"/>
      <c r="N39" s="104"/>
      <c r="O39" s="104"/>
      <c r="P39" s="104"/>
      <c r="Q39" s="104"/>
    </row>
    <row r="40" spans="1:17" ht="59.25" customHeight="1" x14ac:dyDescent="0.35">
      <c r="A40" s="18"/>
      <c r="B40" s="18"/>
      <c r="C40" s="19" t="s">
        <v>26</v>
      </c>
      <c r="D40" s="18" t="s">
        <v>621</v>
      </c>
      <c r="E40" s="30" t="s">
        <v>622</v>
      </c>
      <c r="F40" s="246" t="s">
        <v>35</v>
      </c>
      <c r="G40" s="247">
        <v>0</v>
      </c>
      <c r="H40" s="402"/>
      <c r="I40" s="473">
        <f t="shared" si="4"/>
        <v>0</v>
      </c>
      <c r="J40" s="104"/>
      <c r="K40" s="104"/>
      <c r="L40" s="104"/>
      <c r="M40" s="104"/>
      <c r="N40" s="104"/>
      <c r="O40" s="104"/>
      <c r="P40" s="104"/>
      <c r="Q40" s="104"/>
    </row>
    <row r="41" spans="1:17" ht="106.5" customHeight="1" x14ac:dyDescent="0.35">
      <c r="A41" s="18"/>
      <c r="B41" s="18"/>
      <c r="C41" s="19" t="s">
        <v>32</v>
      </c>
      <c r="D41" s="18" t="s">
        <v>623</v>
      </c>
      <c r="E41" s="23" t="s">
        <v>624</v>
      </c>
      <c r="F41" s="246" t="s">
        <v>35</v>
      </c>
      <c r="G41" s="247">
        <v>0</v>
      </c>
      <c r="H41" s="402"/>
      <c r="I41" s="473">
        <f t="shared" si="4"/>
        <v>0</v>
      </c>
      <c r="J41" s="104"/>
      <c r="K41" s="104"/>
      <c r="L41" s="104"/>
      <c r="M41" s="104"/>
      <c r="N41" s="104"/>
      <c r="O41" s="104"/>
      <c r="P41" s="104"/>
      <c r="Q41" s="104"/>
    </row>
    <row r="42" spans="1:17" ht="102.75" customHeight="1" x14ac:dyDescent="0.35">
      <c r="A42" s="18"/>
      <c r="B42" s="18"/>
      <c r="C42" s="19" t="s">
        <v>33</v>
      </c>
      <c r="D42" s="21" t="s">
        <v>623</v>
      </c>
      <c r="E42" s="23" t="s">
        <v>625</v>
      </c>
      <c r="F42" s="246" t="s">
        <v>35</v>
      </c>
      <c r="G42" s="247">
        <v>0</v>
      </c>
      <c r="H42" s="402"/>
      <c r="I42" s="473">
        <f t="shared" si="4"/>
        <v>0</v>
      </c>
      <c r="J42" s="104"/>
      <c r="K42" s="104"/>
      <c r="L42" s="104"/>
      <c r="M42" s="104"/>
      <c r="N42" s="104"/>
      <c r="O42" s="104"/>
      <c r="P42" s="104"/>
      <c r="Q42" s="104"/>
    </row>
    <row r="43" spans="1:17" ht="45" x14ac:dyDescent="0.35">
      <c r="A43" s="24" t="s">
        <v>626</v>
      </c>
      <c r="B43" s="24"/>
      <c r="C43" s="25"/>
      <c r="D43" s="25"/>
      <c r="E43" s="24"/>
      <c r="F43" s="400"/>
      <c r="G43" s="386"/>
      <c r="H43" s="387"/>
      <c r="I43" s="388">
        <f>SUM(I38:I42)</f>
        <v>0</v>
      </c>
      <c r="J43" s="104"/>
      <c r="K43" s="104"/>
      <c r="L43" s="104"/>
      <c r="M43" s="104"/>
      <c r="N43" s="104"/>
      <c r="O43" s="104"/>
      <c r="P43" s="104"/>
      <c r="Q43" s="104"/>
    </row>
    <row r="44" spans="1:17" ht="15" x14ac:dyDescent="0.35">
      <c r="A44" s="31"/>
      <c r="B44" s="31" t="s">
        <v>38</v>
      </c>
      <c r="C44" s="14"/>
      <c r="D44" s="14"/>
      <c r="E44" s="32" t="s">
        <v>39</v>
      </c>
      <c r="F44" s="33"/>
      <c r="G44" s="485"/>
      <c r="H44" s="403"/>
      <c r="I44" s="404"/>
      <c r="J44" s="104"/>
      <c r="K44" s="104"/>
      <c r="L44" s="104"/>
      <c r="M44" s="104"/>
      <c r="N44" s="104"/>
      <c r="O44" s="104"/>
      <c r="P44" s="104"/>
      <c r="Q44" s="104"/>
    </row>
    <row r="45" spans="1:17" ht="61.5" customHeight="1" x14ac:dyDescent="0.35">
      <c r="A45" s="18"/>
      <c r="B45" s="18"/>
      <c r="C45" s="19" t="s">
        <v>11</v>
      </c>
      <c r="D45" s="18" t="s">
        <v>627</v>
      </c>
      <c r="E45" s="381" t="s">
        <v>628</v>
      </c>
      <c r="F45" s="246" t="s">
        <v>35</v>
      </c>
      <c r="G45" s="247">
        <v>0</v>
      </c>
      <c r="H45" s="402"/>
      <c r="I45" s="473">
        <f t="shared" ref="I45:I50" si="5">H45*$G45</f>
        <v>0</v>
      </c>
      <c r="J45" s="104"/>
      <c r="K45" s="104"/>
      <c r="L45" s="104"/>
      <c r="M45" s="104"/>
      <c r="N45" s="104"/>
      <c r="O45" s="104"/>
      <c r="P45" s="104"/>
      <c r="Q45" s="104"/>
    </row>
    <row r="46" spans="1:17" ht="58.5" customHeight="1" x14ac:dyDescent="0.35">
      <c r="A46" s="18"/>
      <c r="B46" s="18"/>
      <c r="C46" s="19" t="s">
        <v>20</v>
      </c>
      <c r="D46" s="21" t="s">
        <v>629</v>
      </c>
      <c r="E46" s="381" t="s">
        <v>630</v>
      </c>
      <c r="F46" s="246" t="s">
        <v>35</v>
      </c>
      <c r="G46" s="117">
        <f>0/100*G2</f>
        <v>0</v>
      </c>
      <c r="H46" s="402"/>
      <c r="I46" s="473">
        <f t="shared" si="5"/>
        <v>0</v>
      </c>
      <c r="J46" s="104"/>
      <c r="K46" s="104"/>
      <c r="L46" s="104"/>
      <c r="M46" s="104"/>
      <c r="N46" s="104"/>
      <c r="O46" s="104"/>
      <c r="P46" s="104"/>
      <c r="Q46" s="104"/>
    </row>
    <row r="47" spans="1:17" ht="66.75" customHeight="1" x14ac:dyDescent="0.35">
      <c r="A47" s="18"/>
      <c r="B47" s="18"/>
      <c r="C47" s="19" t="s">
        <v>26</v>
      </c>
      <c r="D47" s="18" t="s">
        <v>40</v>
      </c>
      <c r="E47" s="30" t="s">
        <v>41</v>
      </c>
      <c r="F47" s="246" t="s">
        <v>42</v>
      </c>
      <c r="G47" s="247">
        <f>54.43/100*G2</f>
        <v>280.85880000000003</v>
      </c>
      <c r="H47" s="402">
        <v>110</v>
      </c>
      <c r="I47" s="473">
        <f t="shared" si="5"/>
        <v>30894.468000000004</v>
      </c>
      <c r="J47" s="471">
        <f>'Civil &amp; Interior'!M36</f>
        <v>280.85880000000003</v>
      </c>
      <c r="K47" s="500">
        <v>0</v>
      </c>
      <c r="L47" s="471">
        <f>K47+J47</f>
        <v>280.85880000000003</v>
      </c>
      <c r="M47" s="104">
        <f>J47*H47</f>
        <v>30894.468000000004</v>
      </c>
      <c r="N47" s="104">
        <v>0</v>
      </c>
      <c r="O47" s="104">
        <f>N47</f>
        <v>0</v>
      </c>
      <c r="P47" s="104"/>
      <c r="Q47" s="104"/>
    </row>
    <row r="48" spans="1:17" ht="37.5" customHeight="1" x14ac:dyDescent="0.35">
      <c r="A48" s="18"/>
      <c r="B48" s="18"/>
      <c r="C48" s="19" t="s">
        <v>32</v>
      </c>
      <c r="D48" s="21" t="s">
        <v>631</v>
      </c>
      <c r="E48" s="22" t="s">
        <v>632</v>
      </c>
      <c r="F48" s="246" t="s">
        <v>42</v>
      </c>
      <c r="G48" s="247">
        <v>0</v>
      </c>
      <c r="H48" s="402"/>
      <c r="I48" s="473">
        <f t="shared" si="5"/>
        <v>0</v>
      </c>
      <c r="J48" s="104"/>
      <c r="K48" s="104"/>
      <c r="L48" s="104"/>
      <c r="M48" s="104"/>
      <c r="N48" s="104"/>
      <c r="O48" s="104"/>
      <c r="P48" s="104"/>
      <c r="Q48" s="104"/>
    </row>
    <row r="49" spans="1:17" ht="40.5" customHeight="1" x14ac:dyDescent="0.35">
      <c r="A49" s="18"/>
      <c r="B49" s="18"/>
      <c r="C49" s="19" t="s">
        <v>33</v>
      </c>
      <c r="D49" s="21" t="s">
        <v>633</v>
      </c>
      <c r="E49" s="22" t="s">
        <v>634</v>
      </c>
      <c r="F49" s="246" t="s">
        <v>42</v>
      </c>
      <c r="G49" s="247">
        <v>0</v>
      </c>
      <c r="H49" s="402"/>
      <c r="I49" s="473">
        <f t="shared" si="5"/>
        <v>0</v>
      </c>
      <c r="J49" s="104"/>
      <c r="K49" s="104"/>
      <c r="L49" s="104"/>
      <c r="M49" s="104"/>
      <c r="N49" s="104"/>
      <c r="O49" s="104"/>
      <c r="P49" s="104"/>
      <c r="Q49" s="104"/>
    </row>
    <row r="50" spans="1:17" ht="65.25" customHeight="1" x14ac:dyDescent="0.35">
      <c r="A50" s="19"/>
      <c r="B50" s="19"/>
      <c r="C50" s="19" t="s">
        <v>46</v>
      </c>
      <c r="D50" s="21" t="s">
        <v>635</v>
      </c>
      <c r="E50" s="22" t="s">
        <v>636</v>
      </c>
      <c r="F50" s="246" t="s">
        <v>35</v>
      </c>
      <c r="G50" s="247">
        <v>0</v>
      </c>
      <c r="H50" s="402"/>
      <c r="I50" s="473">
        <f t="shared" si="5"/>
        <v>0</v>
      </c>
      <c r="J50" s="104"/>
      <c r="K50" s="104"/>
      <c r="L50" s="104"/>
      <c r="M50" s="104"/>
      <c r="N50" s="104"/>
      <c r="O50" s="104"/>
      <c r="P50" s="104"/>
      <c r="Q50" s="104"/>
    </row>
    <row r="51" spans="1:17" ht="45" x14ac:dyDescent="0.35">
      <c r="A51" s="24" t="s">
        <v>637</v>
      </c>
      <c r="B51" s="24"/>
      <c r="C51" s="25"/>
      <c r="D51" s="25"/>
      <c r="E51" s="35"/>
      <c r="F51" s="36"/>
      <c r="G51" s="486"/>
      <c r="H51" s="405"/>
      <c r="I51" s="406">
        <f>SUM(I45:I50)</f>
        <v>30894.468000000004</v>
      </c>
      <c r="J51" s="406"/>
      <c r="K51" s="406"/>
      <c r="L51" s="406"/>
      <c r="M51" s="406"/>
      <c r="N51" s="406"/>
      <c r="O51" s="406"/>
      <c r="P51" s="406"/>
      <c r="Q51" s="406"/>
    </row>
    <row r="52" spans="1:17" ht="15" x14ac:dyDescent="0.35">
      <c r="A52" s="31"/>
      <c r="B52" s="31" t="s">
        <v>44</v>
      </c>
      <c r="C52" s="14"/>
      <c r="D52" s="14"/>
      <c r="E52" s="32" t="s">
        <v>45</v>
      </c>
      <c r="F52" s="33"/>
      <c r="G52" s="485"/>
      <c r="H52" s="403"/>
      <c r="I52" s="404"/>
      <c r="J52" s="404"/>
      <c r="K52" s="404"/>
      <c r="L52" s="404"/>
      <c r="M52" s="404"/>
      <c r="N52" s="404"/>
      <c r="O52" s="404"/>
      <c r="P52" s="404"/>
      <c r="Q52" s="404"/>
    </row>
    <row r="53" spans="1:17" ht="111" customHeight="1" x14ac:dyDescent="0.35">
      <c r="A53" s="18"/>
      <c r="B53" s="18"/>
      <c r="C53" s="407" t="s">
        <v>11</v>
      </c>
      <c r="D53" s="246" t="s">
        <v>638</v>
      </c>
      <c r="E53" s="23" t="s">
        <v>639</v>
      </c>
      <c r="F53" s="246" t="s">
        <v>35</v>
      </c>
      <c r="G53" s="247">
        <v>0</v>
      </c>
      <c r="H53" s="402"/>
      <c r="I53" s="473">
        <f t="shared" ref="I53:I75" si="6">H53*$G53</f>
        <v>0</v>
      </c>
      <c r="J53" s="104"/>
      <c r="K53" s="104"/>
      <c r="L53" s="104"/>
      <c r="M53" s="104"/>
      <c r="N53" s="104"/>
      <c r="O53" s="104"/>
      <c r="P53" s="104"/>
      <c r="Q53" s="104"/>
    </row>
    <row r="54" spans="1:17" ht="114.75" customHeight="1" x14ac:dyDescent="0.35">
      <c r="A54" s="18"/>
      <c r="B54" s="18"/>
      <c r="C54" s="19" t="s">
        <v>20</v>
      </c>
      <c r="D54" s="18" t="s">
        <v>640</v>
      </c>
      <c r="E54" s="23" t="s">
        <v>641</v>
      </c>
      <c r="F54" s="246" t="s">
        <v>35</v>
      </c>
      <c r="G54" s="247">
        <v>0</v>
      </c>
      <c r="H54" s="402"/>
      <c r="I54" s="473">
        <f t="shared" si="6"/>
        <v>0</v>
      </c>
      <c r="J54" s="104"/>
      <c r="K54" s="104"/>
      <c r="L54" s="104"/>
      <c r="M54" s="104"/>
      <c r="N54" s="104"/>
      <c r="O54" s="104"/>
      <c r="P54" s="104"/>
      <c r="Q54" s="104"/>
    </row>
    <row r="55" spans="1:17" ht="108.75" customHeight="1" x14ac:dyDescent="0.35">
      <c r="A55" s="18"/>
      <c r="B55" s="18"/>
      <c r="C55" s="19" t="s">
        <v>26</v>
      </c>
      <c r="D55" s="18" t="s">
        <v>642</v>
      </c>
      <c r="E55" s="23" t="s">
        <v>643</v>
      </c>
      <c r="F55" s="246" t="s">
        <v>35</v>
      </c>
      <c r="G55" s="247">
        <v>0</v>
      </c>
      <c r="H55" s="402"/>
      <c r="I55" s="473">
        <f t="shared" si="6"/>
        <v>0</v>
      </c>
      <c r="J55" s="104"/>
      <c r="K55" s="104"/>
      <c r="L55" s="104"/>
      <c r="M55" s="104"/>
      <c r="N55" s="104"/>
      <c r="O55" s="104"/>
      <c r="P55" s="104"/>
      <c r="Q55" s="104"/>
    </row>
    <row r="56" spans="1:17" ht="102" customHeight="1" x14ac:dyDescent="0.35">
      <c r="A56" s="19"/>
      <c r="B56" s="19"/>
      <c r="C56" s="19" t="s">
        <v>32</v>
      </c>
      <c r="D56" s="18" t="s">
        <v>644</v>
      </c>
      <c r="E56" s="23" t="s">
        <v>645</v>
      </c>
      <c r="F56" s="246" t="s">
        <v>35</v>
      </c>
      <c r="G56" s="247">
        <v>0</v>
      </c>
      <c r="H56" s="402"/>
      <c r="I56" s="473">
        <f t="shared" si="6"/>
        <v>0</v>
      </c>
      <c r="J56" s="104"/>
      <c r="K56" s="104"/>
      <c r="L56" s="104"/>
      <c r="M56" s="104"/>
      <c r="N56" s="104"/>
      <c r="O56" s="104"/>
      <c r="P56" s="104"/>
      <c r="Q56" s="104"/>
    </row>
    <row r="57" spans="1:17" ht="98.25" customHeight="1" x14ac:dyDescent="0.35">
      <c r="A57" s="19"/>
      <c r="B57" s="19"/>
      <c r="C57" s="19" t="s">
        <v>274</v>
      </c>
      <c r="D57" s="38" t="s">
        <v>360</v>
      </c>
      <c r="E57" s="39" t="s">
        <v>359</v>
      </c>
      <c r="F57" s="246" t="s">
        <v>35</v>
      </c>
      <c r="G57" s="247">
        <v>567</v>
      </c>
      <c r="H57" s="402">
        <v>125</v>
      </c>
      <c r="I57" s="473">
        <f t="shared" si="6"/>
        <v>70875</v>
      </c>
      <c r="J57" s="104">
        <f>'Civil &amp; Interior'!M43</f>
        <v>438.90999999999997</v>
      </c>
      <c r="K57" s="501">
        <v>0</v>
      </c>
      <c r="L57" s="104">
        <f>K57+J57</f>
        <v>438.90999999999997</v>
      </c>
      <c r="M57" s="104">
        <f>J57*H57</f>
        <v>54863.749999999993</v>
      </c>
      <c r="N57" s="104">
        <v>0</v>
      </c>
      <c r="O57" s="104">
        <f>N57</f>
        <v>0</v>
      </c>
      <c r="P57" s="104"/>
      <c r="Q57" s="104"/>
    </row>
    <row r="58" spans="1:17" ht="91" x14ac:dyDescent="0.35">
      <c r="A58" s="19"/>
      <c r="B58" s="19"/>
      <c r="C58" s="19" t="s">
        <v>33</v>
      </c>
      <c r="D58" s="18" t="s">
        <v>646</v>
      </c>
      <c r="E58" s="23" t="s">
        <v>647</v>
      </c>
      <c r="F58" s="246" t="s">
        <v>35</v>
      </c>
      <c r="G58" s="247">
        <v>0</v>
      </c>
      <c r="H58" s="402"/>
      <c r="I58" s="473">
        <f t="shared" si="6"/>
        <v>0</v>
      </c>
      <c r="J58" s="104"/>
      <c r="K58" s="104"/>
      <c r="L58" s="104"/>
      <c r="M58" s="104"/>
      <c r="N58" s="104"/>
      <c r="O58" s="104"/>
      <c r="P58" s="104"/>
      <c r="Q58" s="104"/>
    </row>
    <row r="59" spans="1:17" ht="103.5" customHeight="1" x14ac:dyDescent="0.35">
      <c r="A59" s="18"/>
      <c r="B59" s="18"/>
      <c r="C59" s="19" t="s">
        <v>46</v>
      </c>
      <c r="D59" s="18" t="s">
        <v>648</v>
      </c>
      <c r="E59" s="408" t="s">
        <v>649</v>
      </c>
      <c r="F59" s="246" t="s">
        <v>35</v>
      </c>
      <c r="G59" s="247">
        <v>0</v>
      </c>
      <c r="H59" s="402"/>
      <c r="I59" s="473">
        <f t="shared" si="6"/>
        <v>0</v>
      </c>
      <c r="J59" s="104"/>
      <c r="K59" s="104"/>
      <c r="L59" s="104"/>
      <c r="M59" s="104"/>
      <c r="N59" s="104"/>
      <c r="O59" s="104"/>
      <c r="P59" s="104"/>
      <c r="Q59" s="104"/>
    </row>
    <row r="60" spans="1:17" ht="90" customHeight="1" x14ac:dyDescent="0.35">
      <c r="A60" s="18"/>
      <c r="B60" s="18"/>
      <c r="C60" s="19" t="s">
        <v>43</v>
      </c>
      <c r="D60" s="18" t="s">
        <v>650</v>
      </c>
      <c r="E60" s="23" t="s">
        <v>651</v>
      </c>
      <c r="F60" s="246" t="s">
        <v>35</v>
      </c>
      <c r="G60" s="247">
        <v>0</v>
      </c>
      <c r="H60" s="402"/>
      <c r="I60" s="473">
        <f t="shared" si="6"/>
        <v>0</v>
      </c>
      <c r="J60" s="104"/>
      <c r="K60" s="104"/>
      <c r="L60" s="104"/>
      <c r="M60" s="104"/>
      <c r="N60" s="104"/>
      <c r="O60" s="104"/>
      <c r="P60" s="104"/>
      <c r="Q60" s="104"/>
    </row>
    <row r="61" spans="1:17" ht="84.75" customHeight="1" x14ac:dyDescent="0.35">
      <c r="A61" s="18"/>
      <c r="B61" s="18"/>
      <c r="C61" s="19" t="s">
        <v>47</v>
      </c>
      <c r="D61" s="18" t="s">
        <v>652</v>
      </c>
      <c r="E61" s="23" t="s">
        <v>653</v>
      </c>
      <c r="F61" s="246" t="s">
        <v>48</v>
      </c>
      <c r="G61" s="247">
        <v>0</v>
      </c>
      <c r="H61" s="402"/>
      <c r="I61" s="473">
        <f t="shared" si="6"/>
        <v>0</v>
      </c>
      <c r="J61" s="104"/>
      <c r="K61" s="104"/>
      <c r="L61" s="104"/>
      <c r="M61" s="104"/>
      <c r="N61" s="104"/>
      <c r="O61" s="104"/>
      <c r="P61" s="104"/>
      <c r="Q61" s="104"/>
    </row>
    <row r="62" spans="1:17" ht="105" customHeight="1" x14ac:dyDescent="0.35">
      <c r="A62" s="18"/>
      <c r="B62" s="18"/>
      <c r="C62" s="407" t="s">
        <v>49</v>
      </c>
      <c r="D62" s="18" t="s">
        <v>654</v>
      </c>
      <c r="E62" s="23" t="s">
        <v>655</v>
      </c>
      <c r="F62" s="246" t="s">
        <v>48</v>
      </c>
      <c r="G62" s="247">
        <v>0</v>
      </c>
      <c r="H62" s="402"/>
      <c r="I62" s="473">
        <f t="shared" si="6"/>
        <v>0</v>
      </c>
      <c r="J62" s="104"/>
      <c r="K62" s="104"/>
      <c r="L62" s="104"/>
      <c r="M62" s="104"/>
      <c r="N62" s="104"/>
      <c r="O62" s="104"/>
      <c r="P62" s="104"/>
      <c r="Q62" s="104"/>
    </row>
    <row r="63" spans="1:17" ht="99.75" customHeight="1" x14ac:dyDescent="0.35">
      <c r="A63" s="18"/>
      <c r="B63" s="18"/>
      <c r="C63" s="19" t="s">
        <v>50</v>
      </c>
      <c r="D63" s="18" t="s">
        <v>656</v>
      </c>
      <c r="E63" s="23" t="s">
        <v>339</v>
      </c>
      <c r="F63" s="246" t="s">
        <v>48</v>
      </c>
      <c r="G63" s="247">
        <v>0</v>
      </c>
      <c r="H63" s="402"/>
      <c r="I63" s="473">
        <f t="shared" si="6"/>
        <v>0</v>
      </c>
      <c r="J63" s="104"/>
      <c r="K63" s="104"/>
      <c r="L63" s="104"/>
      <c r="M63" s="104"/>
      <c r="N63" s="104"/>
      <c r="O63" s="104"/>
      <c r="P63" s="104"/>
      <c r="Q63" s="104"/>
    </row>
    <row r="64" spans="1:17" ht="91.5" customHeight="1" x14ac:dyDescent="0.35">
      <c r="A64" s="18"/>
      <c r="B64" s="18"/>
      <c r="C64" s="19" t="s">
        <v>332</v>
      </c>
      <c r="D64" s="38" t="s">
        <v>361</v>
      </c>
      <c r="E64" s="39" t="s">
        <v>339</v>
      </c>
      <c r="F64" s="246" t="s">
        <v>48</v>
      </c>
      <c r="G64" s="247">
        <v>115</v>
      </c>
      <c r="H64" s="402">
        <v>90</v>
      </c>
      <c r="I64" s="473">
        <f t="shared" si="6"/>
        <v>10350</v>
      </c>
      <c r="J64" s="470">
        <f>'Civil &amp; Interior'!M46</f>
        <v>115</v>
      </c>
      <c r="K64" s="499">
        <v>0</v>
      </c>
      <c r="L64" s="470">
        <f>K64+J64</f>
        <v>115</v>
      </c>
      <c r="M64" s="104">
        <f>J64*H64</f>
        <v>10350</v>
      </c>
      <c r="N64" s="104">
        <v>0</v>
      </c>
      <c r="O64" s="104">
        <f>N64</f>
        <v>0</v>
      </c>
      <c r="P64" s="104"/>
      <c r="Q64" s="104"/>
    </row>
    <row r="65" spans="1:17" ht="96" customHeight="1" x14ac:dyDescent="0.35">
      <c r="A65" s="18"/>
      <c r="B65" s="18"/>
      <c r="C65" s="19" t="s">
        <v>51</v>
      </c>
      <c r="D65" s="18" t="s">
        <v>362</v>
      </c>
      <c r="E65" s="23" t="s">
        <v>340</v>
      </c>
      <c r="F65" s="246" t="s">
        <v>48</v>
      </c>
      <c r="G65" s="247">
        <f>1.76/100*G2</f>
        <v>9.0815999999999999</v>
      </c>
      <c r="H65" s="402">
        <v>90</v>
      </c>
      <c r="I65" s="473">
        <f t="shared" si="6"/>
        <v>817.34399999999994</v>
      </c>
      <c r="J65" s="471">
        <f>'Civil &amp; Interior'!M51</f>
        <v>9.0815999999999999</v>
      </c>
      <c r="K65" s="500">
        <v>0</v>
      </c>
      <c r="L65" s="471">
        <f>K65+J65</f>
        <v>9.0815999999999999</v>
      </c>
      <c r="M65" s="104">
        <f>J65*H65</f>
        <v>817.34399999999994</v>
      </c>
      <c r="N65" s="104">
        <v>0</v>
      </c>
      <c r="O65" s="104">
        <f>N65</f>
        <v>0</v>
      </c>
      <c r="P65" s="104"/>
      <c r="Q65" s="104"/>
    </row>
    <row r="66" spans="1:17" ht="89.25" customHeight="1" x14ac:dyDescent="0.35">
      <c r="A66" s="18"/>
      <c r="B66" s="18"/>
      <c r="C66" s="19" t="s">
        <v>52</v>
      </c>
      <c r="D66" s="18" t="s">
        <v>363</v>
      </c>
      <c r="E66" s="101" t="s">
        <v>355</v>
      </c>
      <c r="F66" s="246" t="s">
        <v>35</v>
      </c>
      <c r="G66" s="247">
        <f>90.79/100*G2</f>
        <v>468.47640000000001</v>
      </c>
      <c r="H66" s="402">
        <v>130</v>
      </c>
      <c r="I66" s="473">
        <f t="shared" si="6"/>
        <v>60901.932000000001</v>
      </c>
      <c r="J66" s="471">
        <f>'Civil &amp; Interior'!M64</f>
        <v>468.47640000000001</v>
      </c>
      <c r="K66" s="500">
        <v>0</v>
      </c>
      <c r="L66" s="471">
        <f>K66+J66</f>
        <v>468.47640000000001</v>
      </c>
      <c r="M66" s="104">
        <f>J66*H66</f>
        <v>60901.932000000001</v>
      </c>
      <c r="N66" s="104">
        <v>0</v>
      </c>
      <c r="O66" s="470">
        <f>N66</f>
        <v>0</v>
      </c>
      <c r="P66" s="104"/>
      <c r="Q66" s="104"/>
    </row>
    <row r="67" spans="1:17" ht="87" customHeight="1" x14ac:dyDescent="0.35">
      <c r="A67" s="18"/>
      <c r="B67" s="18"/>
      <c r="C67" s="19" t="s">
        <v>53</v>
      </c>
      <c r="D67" s="18" t="s">
        <v>364</v>
      </c>
      <c r="E67" s="101" t="s">
        <v>356</v>
      </c>
      <c r="F67" s="246" t="s">
        <v>35</v>
      </c>
      <c r="G67" s="247">
        <f>125.7/100*G2</f>
        <v>648.61200000000008</v>
      </c>
      <c r="H67" s="402">
        <v>130</v>
      </c>
      <c r="I67" s="473">
        <f t="shared" si="6"/>
        <v>84319.560000000012</v>
      </c>
      <c r="J67" s="470">
        <f>'Civil &amp; Interior'!M68</f>
        <v>382.75</v>
      </c>
      <c r="K67" s="499">
        <v>0</v>
      </c>
      <c r="L67" s="470">
        <f>K67+J67</f>
        <v>382.75</v>
      </c>
      <c r="M67" s="104">
        <f>J67*H67</f>
        <v>49757.5</v>
      </c>
      <c r="N67" s="470">
        <v>0</v>
      </c>
      <c r="O67" s="470">
        <f>N67</f>
        <v>0</v>
      </c>
      <c r="P67" s="104"/>
      <c r="Q67" s="104"/>
    </row>
    <row r="68" spans="1:17" ht="88.5" customHeight="1" x14ac:dyDescent="0.35">
      <c r="A68" s="18"/>
      <c r="B68" s="18"/>
      <c r="C68" s="19" t="s">
        <v>54</v>
      </c>
      <c r="D68" s="246" t="s">
        <v>657</v>
      </c>
      <c r="E68" s="40" t="s">
        <v>658</v>
      </c>
      <c r="F68" s="246" t="s">
        <v>35</v>
      </c>
      <c r="G68" s="247">
        <v>0</v>
      </c>
      <c r="H68" s="402"/>
      <c r="I68" s="473">
        <f t="shared" si="6"/>
        <v>0</v>
      </c>
      <c r="J68" s="104"/>
      <c r="K68" s="104"/>
      <c r="L68" s="104"/>
      <c r="M68" s="104"/>
      <c r="N68" s="104"/>
      <c r="O68" s="104"/>
      <c r="P68" s="104"/>
      <c r="Q68" s="104"/>
    </row>
    <row r="69" spans="1:17" ht="87" customHeight="1" x14ac:dyDescent="0.35">
      <c r="A69" s="18"/>
      <c r="B69" s="18"/>
      <c r="C69" s="19" t="s">
        <v>55</v>
      </c>
      <c r="D69" s="246" t="s">
        <v>659</v>
      </c>
      <c r="E69" s="23" t="s">
        <v>660</v>
      </c>
      <c r="F69" s="246" t="s">
        <v>35</v>
      </c>
      <c r="G69" s="247">
        <v>0</v>
      </c>
      <c r="H69" s="402"/>
      <c r="I69" s="473">
        <f t="shared" si="6"/>
        <v>0</v>
      </c>
      <c r="J69" s="104"/>
      <c r="K69" s="104"/>
      <c r="L69" s="104"/>
      <c r="M69" s="104"/>
      <c r="N69" s="104"/>
      <c r="O69" s="104"/>
      <c r="P69" s="104"/>
      <c r="Q69" s="104"/>
    </row>
    <row r="70" spans="1:17" ht="77.25" customHeight="1" x14ac:dyDescent="0.35">
      <c r="A70" s="18"/>
      <c r="B70" s="18"/>
      <c r="C70" s="19" t="s">
        <v>56</v>
      </c>
      <c r="D70" s="18" t="s">
        <v>661</v>
      </c>
      <c r="E70" s="40" t="s">
        <v>662</v>
      </c>
      <c r="F70" s="246" t="s">
        <v>35</v>
      </c>
      <c r="G70" s="247">
        <v>0</v>
      </c>
      <c r="H70" s="402"/>
      <c r="I70" s="473">
        <f t="shared" si="6"/>
        <v>0</v>
      </c>
      <c r="J70" s="104"/>
      <c r="K70" s="104"/>
      <c r="L70" s="104"/>
      <c r="M70" s="104"/>
      <c r="N70" s="104"/>
      <c r="O70" s="104"/>
      <c r="P70" s="104"/>
      <c r="Q70" s="104"/>
    </row>
    <row r="71" spans="1:17" ht="87" customHeight="1" x14ac:dyDescent="0.35">
      <c r="A71" s="18"/>
      <c r="B71" s="18"/>
      <c r="C71" s="19" t="s">
        <v>57</v>
      </c>
      <c r="D71" s="18" t="s">
        <v>663</v>
      </c>
      <c r="E71" s="101" t="s">
        <v>664</v>
      </c>
      <c r="F71" s="246" t="s">
        <v>35</v>
      </c>
      <c r="G71" s="247">
        <v>0</v>
      </c>
      <c r="H71" s="402"/>
      <c r="I71" s="473">
        <f t="shared" si="6"/>
        <v>0</v>
      </c>
      <c r="J71" s="104"/>
      <c r="K71" s="104"/>
      <c r="L71" s="104"/>
      <c r="M71" s="104"/>
      <c r="N71" s="104"/>
      <c r="O71" s="104"/>
      <c r="P71" s="104"/>
      <c r="Q71" s="104"/>
    </row>
    <row r="72" spans="1:17" ht="52.5" customHeight="1" x14ac:dyDescent="0.35">
      <c r="A72" s="26"/>
      <c r="B72" s="26"/>
      <c r="C72" s="19" t="s">
        <v>58</v>
      </c>
      <c r="D72" s="18" t="s">
        <v>60</v>
      </c>
      <c r="E72" s="23" t="s">
        <v>275</v>
      </c>
      <c r="F72" s="246" t="s">
        <v>61</v>
      </c>
      <c r="G72" s="57">
        <f>2.64/100*G2</f>
        <v>13.622400000000001</v>
      </c>
      <c r="H72" s="402">
        <v>350</v>
      </c>
      <c r="I72" s="473">
        <f t="shared" si="6"/>
        <v>4767.84</v>
      </c>
      <c r="J72" s="470">
        <f>'Civil &amp; Interior'!M70</f>
        <v>9.1</v>
      </c>
      <c r="K72" s="499">
        <v>0</v>
      </c>
      <c r="L72" s="470">
        <f>K72+J72</f>
        <v>9.1</v>
      </c>
      <c r="M72" s="104">
        <f>J72*H72</f>
        <v>3185</v>
      </c>
      <c r="N72" s="471">
        <v>0</v>
      </c>
      <c r="O72" s="471">
        <f>N72</f>
        <v>0</v>
      </c>
      <c r="P72" s="104"/>
      <c r="Q72" s="104"/>
    </row>
    <row r="73" spans="1:17" ht="52.5" customHeight="1" x14ac:dyDescent="0.35">
      <c r="A73" s="26"/>
      <c r="B73" s="26"/>
      <c r="C73" s="19" t="s">
        <v>59</v>
      </c>
      <c r="D73" s="18" t="s">
        <v>665</v>
      </c>
      <c r="E73" s="29" t="s">
        <v>666</v>
      </c>
      <c r="F73" s="246" t="s">
        <v>61</v>
      </c>
      <c r="G73" s="247">
        <v>0</v>
      </c>
      <c r="H73" s="402"/>
      <c r="I73" s="473">
        <f t="shared" si="6"/>
        <v>0</v>
      </c>
      <c r="J73" s="104"/>
      <c r="K73" s="104"/>
      <c r="L73" s="104"/>
      <c r="M73" s="104"/>
      <c r="N73" s="104"/>
      <c r="O73" s="104"/>
      <c r="P73" s="104"/>
      <c r="Q73" s="104"/>
    </row>
    <row r="74" spans="1:17" ht="46.5" customHeight="1" x14ac:dyDescent="0.35">
      <c r="A74" s="26"/>
      <c r="B74" s="26"/>
      <c r="C74" s="19" t="s">
        <v>62</v>
      </c>
      <c r="D74" s="18" t="s">
        <v>667</v>
      </c>
      <c r="E74" s="41" t="s">
        <v>668</v>
      </c>
      <c r="F74" s="246" t="s">
        <v>669</v>
      </c>
      <c r="G74" s="247">
        <v>0</v>
      </c>
      <c r="H74" s="402"/>
      <c r="I74" s="473">
        <f t="shared" si="6"/>
        <v>0</v>
      </c>
      <c r="J74" s="104"/>
      <c r="K74" s="104"/>
      <c r="L74" s="104"/>
      <c r="M74" s="104"/>
      <c r="N74" s="104"/>
      <c r="O74" s="104"/>
      <c r="P74" s="104"/>
      <c r="Q74" s="104"/>
    </row>
    <row r="75" spans="1:17" ht="112.5" customHeight="1" x14ac:dyDescent="0.35">
      <c r="A75" s="18"/>
      <c r="B75" s="18"/>
      <c r="C75" s="19" t="s">
        <v>63</v>
      </c>
      <c r="D75" s="129" t="s">
        <v>391</v>
      </c>
      <c r="E75" s="39" t="s">
        <v>365</v>
      </c>
      <c r="F75" s="246" t="s">
        <v>35</v>
      </c>
      <c r="G75" s="247">
        <f>13.25/100*G2</f>
        <v>68.37</v>
      </c>
      <c r="H75" s="402">
        <v>200</v>
      </c>
      <c r="I75" s="473">
        <f t="shared" si="6"/>
        <v>13674</v>
      </c>
      <c r="J75" s="104">
        <f>'Civil &amp; Interior'!M71</f>
        <v>43.5</v>
      </c>
      <c r="K75" s="501">
        <v>0</v>
      </c>
      <c r="L75" s="104">
        <f>K75+J75</f>
        <v>43.5</v>
      </c>
      <c r="M75" s="104">
        <f>J75*H75</f>
        <v>8700</v>
      </c>
      <c r="N75" s="104">
        <v>0</v>
      </c>
      <c r="O75" s="104">
        <f>N75</f>
        <v>0</v>
      </c>
      <c r="P75" s="104"/>
      <c r="Q75" s="104"/>
    </row>
    <row r="76" spans="1:17" ht="45" x14ac:dyDescent="0.35">
      <c r="A76" s="24" t="s">
        <v>670</v>
      </c>
      <c r="B76" s="24"/>
      <c r="C76" s="25"/>
      <c r="D76" s="25"/>
      <c r="E76" s="35"/>
      <c r="F76" s="24"/>
      <c r="G76" s="487"/>
      <c r="H76" s="409"/>
      <c r="I76" s="410">
        <f>SUM(I53:I75)</f>
        <v>245705.67600000001</v>
      </c>
      <c r="J76" s="410"/>
      <c r="K76" s="410"/>
      <c r="L76" s="410"/>
      <c r="M76" s="410"/>
      <c r="N76" s="410"/>
      <c r="O76" s="410"/>
      <c r="P76" s="410"/>
      <c r="Q76" s="410"/>
    </row>
    <row r="77" spans="1:17" ht="15.5" x14ac:dyDescent="0.35">
      <c r="A77" s="12" t="s">
        <v>65</v>
      </c>
      <c r="B77" s="12"/>
      <c r="C77" s="12"/>
      <c r="D77" s="12"/>
      <c r="E77" s="42" t="s">
        <v>66</v>
      </c>
      <c r="F77" s="12"/>
      <c r="G77" s="488"/>
      <c r="H77" s="411"/>
      <c r="I77" s="412"/>
      <c r="J77" s="412"/>
      <c r="K77" s="412"/>
      <c r="L77" s="412"/>
      <c r="M77" s="412"/>
      <c r="N77" s="412"/>
      <c r="O77" s="412"/>
      <c r="P77" s="412"/>
      <c r="Q77" s="412"/>
    </row>
    <row r="78" spans="1:17" ht="15.5" x14ac:dyDescent="0.35">
      <c r="A78" s="31"/>
      <c r="B78" s="31" t="s">
        <v>671</v>
      </c>
      <c r="C78" s="14"/>
      <c r="D78" s="14"/>
      <c r="E78" s="32" t="s">
        <v>672</v>
      </c>
      <c r="F78" s="31"/>
      <c r="G78" s="489"/>
      <c r="H78" s="413"/>
      <c r="I78" s="414"/>
      <c r="J78" s="414"/>
      <c r="K78" s="414"/>
      <c r="L78" s="414"/>
      <c r="M78" s="414"/>
      <c r="N78" s="414"/>
      <c r="O78" s="414"/>
      <c r="P78" s="414"/>
      <c r="Q78" s="414"/>
    </row>
    <row r="79" spans="1:17" ht="99.75" customHeight="1" x14ac:dyDescent="0.35">
      <c r="A79" s="18"/>
      <c r="B79" s="18"/>
      <c r="C79" s="19" t="s">
        <v>11</v>
      </c>
      <c r="D79" s="18" t="s">
        <v>673</v>
      </c>
      <c r="E79" s="26" t="s">
        <v>674</v>
      </c>
      <c r="F79" s="246" t="s">
        <v>35</v>
      </c>
      <c r="G79" s="247">
        <v>0</v>
      </c>
      <c r="H79" s="382"/>
      <c r="I79" s="473">
        <f t="shared" ref="I79:I81" si="7">H79*$G79</f>
        <v>0</v>
      </c>
      <c r="J79" s="104"/>
      <c r="K79" s="104"/>
      <c r="L79" s="104"/>
      <c r="M79" s="104"/>
      <c r="N79" s="104"/>
      <c r="O79" s="104"/>
      <c r="P79" s="104"/>
      <c r="Q79" s="104"/>
    </row>
    <row r="80" spans="1:17" ht="82.5" customHeight="1" x14ac:dyDescent="0.35">
      <c r="A80" s="18"/>
      <c r="B80" s="18"/>
      <c r="C80" s="19" t="s">
        <v>20</v>
      </c>
      <c r="D80" s="18" t="s">
        <v>675</v>
      </c>
      <c r="E80" s="22" t="s">
        <v>676</v>
      </c>
      <c r="F80" s="246" t="s">
        <v>677</v>
      </c>
      <c r="G80" s="247">
        <v>0</v>
      </c>
      <c r="H80" s="382"/>
      <c r="I80" s="473">
        <f t="shared" si="7"/>
        <v>0</v>
      </c>
      <c r="J80" s="104"/>
      <c r="K80" s="104"/>
      <c r="L80" s="104"/>
      <c r="M80" s="104"/>
      <c r="N80" s="104"/>
      <c r="O80" s="104"/>
      <c r="P80" s="104"/>
      <c r="Q80" s="104"/>
    </row>
    <row r="81" spans="1:17" ht="66.75" customHeight="1" x14ac:dyDescent="0.35">
      <c r="A81" s="18"/>
      <c r="B81" s="18"/>
      <c r="C81" s="19" t="s">
        <v>26</v>
      </c>
      <c r="D81" s="21" t="s">
        <v>678</v>
      </c>
      <c r="E81" s="415" t="s">
        <v>679</v>
      </c>
      <c r="F81" s="246" t="s">
        <v>677</v>
      </c>
      <c r="G81" s="247">
        <v>0</v>
      </c>
      <c r="H81" s="416"/>
      <c r="I81" s="473">
        <f t="shared" si="7"/>
        <v>0</v>
      </c>
      <c r="J81" s="104"/>
      <c r="K81" s="104"/>
      <c r="L81" s="104"/>
      <c r="M81" s="104"/>
      <c r="N81" s="104"/>
      <c r="O81" s="104"/>
      <c r="P81" s="104"/>
      <c r="Q81" s="104"/>
    </row>
    <row r="82" spans="1:17" ht="45" x14ac:dyDescent="0.35">
      <c r="A82" s="24" t="s">
        <v>680</v>
      </c>
      <c r="B82" s="24"/>
      <c r="C82" s="25"/>
      <c r="D82" s="25"/>
      <c r="E82" s="35"/>
      <c r="F82" s="36"/>
      <c r="G82" s="486"/>
      <c r="H82" s="405"/>
      <c r="I82" s="406">
        <f>SUM(I79:I81)</f>
        <v>0</v>
      </c>
      <c r="J82" s="406"/>
      <c r="K82" s="406"/>
      <c r="L82" s="406"/>
      <c r="M82" s="406"/>
      <c r="N82" s="406"/>
      <c r="O82" s="406"/>
      <c r="P82" s="406"/>
      <c r="Q82" s="406"/>
    </row>
    <row r="83" spans="1:17" ht="15" x14ac:dyDescent="0.35">
      <c r="A83" s="14"/>
      <c r="B83" s="14" t="s">
        <v>681</v>
      </c>
      <c r="C83" s="14"/>
      <c r="D83" s="14"/>
      <c r="E83" s="43" t="s">
        <v>682</v>
      </c>
      <c r="F83" s="44"/>
      <c r="G83" s="490"/>
      <c r="H83" s="417"/>
      <c r="I83" s="418"/>
      <c r="J83" s="418"/>
      <c r="K83" s="418"/>
      <c r="L83" s="418"/>
      <c r="M83" s="418"/>
      <c r="N83" s="418"/>
      <c r="O83" s="418"/>
      <c r="P83" s="418"/>
      <c r="Q83" s="418"/>
    </row>
    <row r="84" spans="1:17" ht="82.5" customHeight="1" x14ac:dyDescent="0.35">
      <c r="A84" s="18"/>
      <c r="B84" s="18"/>
      <c r="C84" s="19" t="s">
        <v>11</v>
      </c>
      <c r="D84" s="18" t="s">
        <v>683</v>
      </c>
      <c r="E84" s="381" t="s">
        <v>684</v>
      </c>
      <c r="F84" s="246" t="s">
        <v>35</v>
      </c>
      <c r="G84" s="247">
        <v>0</v>
      </c>
      <c r="H84" s="416"/>
      <c r="I84" s="473">
        <f t="shared" ref="I84:I85" si="8">H84*$G84</f>
        <v>0</v>
      </c>
      <c r="J84" s="104"/>
      <c r="K84" s="104"/>
      <c r="L84" s="104"/>
      <c r="M84" s="104"/>
      <c r="N84" s="104"/>
      <c r="O84" s="104"/>
      <c r="P84" s="104"/>
      <c r="Q84" s="104"/>
    </row>
    <row r="85" spans="1:17" ht="48.75" customHeight="1" x14ac:dyDescent="0.35">
      <c r="A85" s="18"/>
      <c r="B85" s="18"/>
      <c r="C85" s="46" t="s">
        <v>20</v>
      </c>
      <c r="D85" s="246" t="s">
        <v>685</v>
      </c>
      <c r="E85" s="39" t="s">
        <v>686</v>
      </c>
      <c r="F85" s="246" t="s">
        <v>687</v>
      </c>
      <c r="G85" s="247">
        <v>0</v>
      </c>
      <c r="H85" s="382"/>
      <c r="I85" s="473">
        <f t="shared" si="8"/>
        <v>0</v>
      </c>
      <c r="J85" s="104"/>
      <c r="K85" s="104"/>
      <c r="L85" s="104"/>
      <c r="M85" s="104"/>
      <c r="N85" s="104"/>
      <c r="O85" s="104"/>
      <c r="P85" s="104"/>
      <c r="Q85" s="104"/>
    </row>
    <row r="86" spans="1:17" ht="45" x14ac:dyDescent="0.35">
      <c r="A86" s="24" t="s">
        <v>688</v>
      </c>
      <c r="B86" s="24"/>
      <c r="C86" s="25"/>
      <c r="D86" s="25"/>
      <c r="E86" s="35"/>
      <c r="F86" s="36"/>
      <c r="G86" s="486"/>
      <c r="H86" s="405"/>
      <c r="I86" s="406">
        <f>SUM(I84:I85)</f>
        <v>0</v>
      </c>
      <c r="J86" s="406"/>
      <c r="K86" s="406"/>
      <c r="L86" s="406"/>
      <c r="M86" s="406"/>
      <c r="N86" s="406"/>
      <c r="O86" s="406"/>
      <c r="P86" s="406"/>
      <c r="Q86" s="406"/>
    </row>
    <row r="87" spans="1:17" ht="15" x14ac:dyDescent="0.35">
      <c r="A87" s="14"/>
      <c r="B87" s="419" t="s">
        <v>689</v>
      </c>
      <c r="C87" s="14"/>
      <c r="D87" s="14"/>
      <c r="E87" s="43" t="s">
        <v>690</v>
      </c>
      <c r="F87" s="44"/>
      <c r="G87" s="490"/>
      <c r="H87" s="417"/>
      <c r="I87" s="418"/>
      <c r="J87" s="418"/>
      <c r="K87" s="418"/>
      <c r="L87" s="418"/>
      <c r="M87" s="418"/>
      <c r="N87" s="418"/>
      <c r="O87" s="418"/>
      <c r="P87" s="418"/>
      <c r="Q87" s="418"/>
    </row>
    <row r="88" spans="1:17" ht="75.75" customHeight="1" x14ac:dyDescent="0.35">
      <c r="A88" s="18"/>
      <c r="B88" s="18"/>
      <c r="C88" s="19" t="s">
        <v>11</v>
      </c>
      <c r="D88" s="21" t="s">
        <v>691</v>
      </c>
      <c r="E88" s="23" t="s">
        <v>692</v>
      </c>
      <c r="F88" s="246" t="s">
        <v>35</v>
      </c>
      <c r="G88" s="117">
        <v>0</v>
      </c>
      <c r="H88" s="382"/>
      <c r="I88" s="473">
        <f t="shared" ref="I88:I117" si="9">H88*$G88</f>
        <v>0</v>
      </c>
      <c r="J88" s="104"/>
      <c r="K88" s="104"/>
      <c r="L88" s="104"/>
      <c r="M88" s="104"/>
      <c r="N88" s="104"/>
      <c r="O88" s="104"/>
      <c r="P88" s="104"/>
      <c r="Q88" s="104"/>
    </row>
    <row r="89" spans="1:17" ht="64.5" customHeight="1" x14ac:dyDescent="0.35">
      <c r="A89" s="18"/>
      <c r="B89" s="18"/>
      <c r="C89" s="19" t="s">
        <v>693</v>
      </c>
      <c r="D89" s="21"/>
      <c r="E89" s="39" t="s">
        <v>694</v>
      </c>
      <c r="F89" s="246"/>
      <c r="G89" s="247"/>
      <c r="H89" s="382"/>
      <c r="I89" s="473"/>
      <c r="J89" s="104"/>
      <c r="K89" s="104"/>
      <c r="L89" s="104"/>
      <c r="M89" s="104"/>
      <c r="N89" s="104"/>
      <c r="O89" s="104"/>
      <c r="P89" s="104"/>
      <c r="Q89" s="104"/>
    </row>
    <row r="90" spans="1:17" ht="39" customHeight="1" x14ac:dyDescent="0.35">
      <c r="A90" s="18"/>
      <c r="B90" s="18"/>
      <c r="C90" s="19" t="s">
        <v>12</v>
      </c>
      <c r="D90" s="407"/>
      <c r="E90" s="39" t="s">
        <v>695</v>
      </c>
      <c r="F90" s="246" t="s">
        <v>35</v>
      </c>
      <c r="G90" s="117">
        <v>0</v>
      </c>
      <c r="H90" s="382"/>
      <c r="I90" s="473">
        <f t="shared" si="9"/>
        <v>0</v>
      </c>
      <c r="J90" s="104"/>
      <c r="K90" s="104"/>
      <c r="L90" s="104"/>
      <c r="M90" s="104"/>
      <c r="N90" s="104"/>
      <c r="O90" s="104"/>
      <c r="P90" s="104"/>
      <c r="Q90" s="104"/>
    </row>
    <row r="91" spans="1:17" ht="36" customHeight="1" x14ac:dyDescent="0.35">
      <c r="A91" s="18"/>
      <c r="B91" s="18"/>
      <c r="C91" s="19" t="s">
        <v>14</v>
      </c>
      <c r="D91" s="407"/>
      <c r="E91" s="39" t="s">
        <v>696</v>
      </c>
      <c r="F91" s="246" t="s">
        <v>35</v>
      </c>
      <c r="G91" s="247">
        <v>0</v>
      </c>
      <c r="H91" s="382"/>
      <c r="I91" s="473">
        <f t="shared" si="9"/>
        <v>0</v>
      </c>
      <c r="J91" s="104"/>
      <c r="K91" s="104"/>
      <c r="L91" s="104"/>
      <c r="M91" s="104"/>
      <c r="N91" s="104"/>
      <c r="O91" s="104"/>
      <c r="P91" s="104"/>
      <c r="Q91" s="104"/>
    </row>
    <row r="92" spans="1:17" ht="75" customHeight="1" x14ac:dyDescent="0.35">
      <c r="A92" s="18"/>
      <c r="B92" s="18"/>
      <c r="C92" s="19" t="s">
        <v>20</v>
      </c>
      <c r="D92" s="21" t="s">
        <v>697</v>
      </c>
      <c r="E92" s="39" t="s">
        <v>698</v>
      </c>
      <c r="F92" s="246" t="s">
        <v>35</v>
      </c>
      <c r="G92" s="247">
        <v>0</v>
      </c>
      <c r="H92" s="382"/>
      <c r="I92" s="473">
        <f t="shared" si="9"/>
        <v>0</v>
      </c>
      <c r="J92" s="104"/>
      <c r="K92" s="104"/>
      <c r="L92" s="104"/>
      <c r="M92" s="104"/>
      <c r="N92" s="104"/>
      <c r="O92" s="104"/>
      <c r="P92" s="104"/>
      <c r="Q92" s="104"/>
    </row>
    <row r="93" spans="1:17" ht="48.75" customHeight="1" x14ac:dyDescent="0.35">
      <c r="A93" s="18"/>
      <c r="B93" s="18"/>
      <c r="C93" s="19" t="s">
        <v>26</v>
      </c>
      <c r="D93" s="21" t="s">
        <v>67</v>
      </c>
      <c r="E93" s="39" t="s">
        <v>276</v>
      </c>
      <c r="F93" s="246" t="s">
        <v>35</v>
      </c>
      <c r="G93" s="247">
        <v>72.5</v>
      </c>
      <c r="H93" s="382">
        <v>250</v>
      </c>
      <c r="I93" s="473">
        <f t="shared" si="9"/>
        <v>18125</v>
      </c>
      <c r="J93" s="104">
        <f>'Civil &amp; Interior'!M75</f>
        <v>40.25</v>
      </c>
      <c r="K93" s="501">
        <v>0</v>
      </c>
      <c r="L93" s="104">
        <f>K93+J93</f>
        <v>40.25</v>
      </c>
      <c r="M93" s="104">
        <f>J93*H93</f>
        <v>10062.5</v>
      </c>
      <c r="N93" s="104">
        <v>0</v>
      </c>
      <c r="O93" s="104">
        <f>N93</f>
        <v>0</v>
      </c>
      <c r="P93" s="104"/>
      <c r="Q93" s="104"/>
    </row>
    <row r="94" spans="1:17" ht="69" customHeight="1" x14ac:dyDescent="0.35">
      <c r="A94" s="18"/>
      <c r="B94" s="18"/>
      <c r="C94" s="19" t="s">
        <v>699</v>
      </c>
      <c r="D94" s="21"/>
      <c r="E94" s="39" t="s">
        <v>700</v>
      </c>
      <c r="F94" s="246"/>
      <c r="G94" s="247"/>
      <c r="H94" s="382"/>
      <c r="I94" s="473"/>
      <c r="J94" s="104"/>
      <c r="K94" s="104"/>
      <c r="L94" s="104"/>
      <c r="M94" s="104"/>
      <c r="N94" s="104"/>
      <c r="O94" s="104"/>
      <c r="P94" s="104"/>
      <c r="Q94" s="104"/>
    </row>
    <row r="95" spans="1:17" ht="37.5" customHeight="1" x14ac:dyDescent="0.35">
      <c r="A95" s="18"/>
      <c r="B95" s="18"/>
      <c r="C95" s="19" t="s">
        <v>32</v>
      </c>
      <c r="D95" s="21" t="s">
        <v>701</v>
      </c>
      <c r="E95" s="39" t="s">
        <v>702</v>
      </c>
      <c r="F95" s="246" t="s">
        <v>68</v>
      </c>
      <c r="G95" s="247">
        <v>0</v>
      </c>
      <c r="H95" s="382"/>
      <c r="I95" s="473">
        <f t="shared" si="9"/>
        <v>0</v>
      </c>
      <c r="J95" s="104"/>
      <c r="K95" s="104"/>
      <c r="L95" s="104"/>
      <c r="M95" s="104"/>
      <c r="N95" s="104"/>
      <c r="O95" s="104"/>
      <c r="P95" s="104"/>
      <c r="Q95" s="104"/>
    </row>
    <row r="96" spans="1:17" ht="33.75" customHeight="1" x14ac:dyDescent="0.35">
      <c r="A96" s="18"/>
      <c r="B96" s="18"/>
      <c r="C96" s="19" t="s">
        <v>78</v>
      </c>
      <c r="D96" s="21" t="s">
        <v>701</v>
      </c>
      <c r="E96" s="39" t="s">
        <v>703</v>
      </c>
      <c r="F96" s="246" t="s">
        <v>13</v>
      </c>
      <c r="G96" s="117">
        <v>0</v>
      </c>
      <c r="H96" s="382"/>
      <c r="I96" s="473">
        <f t="shared" si="9"/>
        <v>0</v>
      </c>
      <c r="J96" s="104"/>
      <c r="K96" s="104"/>
      <c r="L96" s="104"/>
      <c r="M96" s="104"/>
      <c r="N96" s="104"/>
      <c r="O96" s="104"/>
      <c r="P96" s="104"/>
      <c r="Q96" s="104"/>
    </row>
    <row r="97" spans="1:17" ht="33.75" customHeight="1" x14ac:dyDescent="0.35">
      <c r="A97" s="18"/>
      <c r="B97" s="18"/>
      <c r="C97" s="19" t="s">
        <v>169</v>
      </c>
      <c r="D97" s="21" t="s">
        <v>701</v>
      </c>
      <c r="E97" s="420" t="s">
        <v>704</v>
      </c>
      <c r="F97" s="246" t="s">
        <v>68</v>
      </c>
      <c r="G97" s="247">
        <v>0</v>
      </c>
      <c r="H97" s="382"/>
      <c r="I97" s="473">
        <f t="shared" si="9"/>
        <v>0</v>
      </c>
      <c r="J97" s="104"/>
      <c r="K97" s="104"/>
      <c r="L97" s="104"/>
      <c r="M97" s="104"/>
      <c r="N97" s="104"/>
      <c r="O97" s="104"/>
      <c r="P97" s="104"/>
      <c r="Q97" s="104"/>
    </row>
    <row r="98" spans="1:17" ht="66" customHeight="1" x14ac:dyDescent="0.35">
      <c r="A98" s="18"/>
      <c r="B98" s="18"/>
      <c r="C98" s="19" t="s">
        <v>33</v>
      </c>
      <c r="D98" s="21" t="s">
        <v>705</v>
      </c>
      <c r="E98" s="23" t="s">
        <v>706</v>
      </c>
      <c r="F98" s="246" t="s">
        <v>35</v>
      </c>
      <c r="G98" s="247">
        <v>0</v>
      </c>
      <c r="H98" s="382"/>
      <c r="I98" s="473">
        <f t="shared" si="9"/>
        <v>0</v>
      </c>
      <c r="J98" s="104"/>
      <c r="K98" s="104"/>
      <c r="L98" s="104"/>
      <c r="M98" s="104"/>
      <c r="N98" s="104"/>
      <c r="O98" s="104"/>
      <c r="P98" s="104"/>
      <c r="Q98" s="104"/>
    </row>
    <row r="99" spans="1:17" ht="59.25" customHeight="1" x14ac:dyDescent="0.35">
      <c r="A99" s="18"/>
      <c r="B99" s="18"/>
      <c r="C99" s="19" t="s">
        <v>46</v>
      </c>
      <c r="D99" s="21" t="s">
        <v>707</v>
      </c>
      <c r="E99" s="23" t="s">
        <v>708</v>
      </c>
      <c r="F99" s="246" t="s">
        <v>35</v>
      </c>
      <c r="G99" s="247">
        <v>0</v>
      </c>
      <c r="H99" s="382"/>
      <c r="I99" s="473">
        <f t="shared" si="9"/>
        <v>0</v>
      </c>
      <c r="J99" s="104"/>
      <c r="K99" s="104"/>
      <c r="L99" s="104"/>
      <c r="M99" s="104"/>
      <c r="N99" s="104"/>
      <c r="O99" s="104"/>
      <c r="P99" s="104"/>
      <c r="Q99" s="104"/>
    </row>
    <row r="100" spans="1:17" ht="55.5" customHeight="1" x14ac:dyDescent="0.35">
      <c r="A100" s="18"/>
      <c r="B100" s="18"/>
      <c r="C100" s="19" t="s">
        <v>43</v>
      </c>
      <c r="D100" s="21" t="s">
        <v>709</v>
      </c>
      <c r="E100" s="23" t="s">
        <v>710</v>
      </c>
      <c r="F100" s="246" t="s">
        <v>35</v>
      </c>
      <c r="G100" s="247">
        <v>0</v>
      </c>
      <c r="H100" s="382"/>
      <c r="I100" s="473">
        <f t="shared" si="9"/>
        <v>0</v>
      </c>
      <c r="J100" s="104"/>
      <c r="K100" s="104"/>
      <c r="L100" s="104"/>
      <c r="M100" s="104"/>
      <c r="N100" s="104"/>
      <c r="O100" s="104"/>
      <c r="P100" s="104"/>
      <c r="Q100" s="104"/>
    </row>
    <row r="101" spans="1:17" ht="50.25" customHeight="1" x14ac:dyDescent="0.35">
      <c r="A101" s="18"/>
      <c r="B101" s="18"/>
      <c r="C101" s="19" t="s">
        <v>47</v>
      </c>
      <c r="D101" s="21" t="s">
        <v>711</v>
      </c>
      <c r="E101" s="23" t="s">
        <v>712</v>
      </c>
      <c r="F101" s="246" t="s">
        <v>713</v>
      </c>
      <c r="G101" s="247">
        <v>0</v>
      </c>
      <c r="H101" s="382"/>
      <c r="I101" s="473">
        <f t="shared" si="9"/>
        <v>0</v>
      </c>
      <c r="J101" s="104"/>
      <c r="K101" s="104"/>
      <c r="L101" s="104"/>
      <c r="M101" s="104"/>
      <c r="N101" s="104"/>
      <c r="O101" s="104"/>
      <c r="P101" s="104"/>
      <c r="Q101" s="104"/>
    </row>
    <row r="102" spans="1:17" ht="48" customHeight="1" x14ac:dyDescent="0.35">
      <c r="A102" s="18"/>
      <c r="B102" s="18"/>
      <c r="C102" s="19" t="s">
        <v>277</v>
      </c>
      <c r="D102" s="21" t="s">
        <v>714</v>
      </c>
      <c r="E102" s="39" t="s">
        <v>715</v>
      </c>
      <c r="F102" s="246" t="s">
        <v>713</v>
      </c>
      <c r="G102" s="247">
        <v>0</v>
      </c>
      <c r="H102" s="382"/>
      <c r="I102" s="473">
        <f t="shared" si="9"/>
        <v>0</v>
      </c>
      <c r="J102" s="104"/>
      <c r="K102" s="104"/>
      <c r="L102" s="104"/>
      <c r="M102" s="104"/>
      <c r="N102" s="104"/>
      <c r="O102" s="104"/>
      <c r="P102" s="104"/>
      <c r="Q102" s="104"/>
    </row>
    <row r="103" spans="1:17" ht="63" customHeight="1" x14ac:dyDescent="0.35">
      <c r="A103" s="18"/>
      <c r="B103" s="18"/>
      <c r="C103" s="19" t="s">
        <v>49</v>
      </c>
      <c r="D103" s="21" t="s">
        <v>716</v>
      </c>
      <c r="E103" s="22" t="s">
        <v>717</v>
      </c>
      <c r="F103" s="246" t="s">
        <v>35</v>
      </c>
      <c r="G103" s="247">
        <v>0</v>
      </c>
      <c r="H103" s="382"/>
      <c r="I103" s="473">
        <f t="shared" si="9"/>
        <v>0</v>
      </c>
      <c r="J103" s="104"/>
      <c r="K103" s="104"/>
      <c r="L103" s="104"/>
      <c r="M103" s="104"/>
      <c r="N103" s="104"/>
      <c r="O103" s="104"/>
      <c r="P103" s="104"/>
      <c r="Q103" s="104"/>
    </row>
    <row r="104" spans="1:17" ht="58.5" customHeight="1" x14ac:dyDescent="0.35">
      <c r="A104" s="18"/>
      <c r="B104" s="18"/>
      <c r="C104" s="19" t="s">
        <v>50</v>
      </c>
      <c r="D104" s="21" t="s">
        <v>718</v>
      </c>
      <c r="E104" s="23" t="s">
        <v>719</v>
      </c>
      <c r="F104" s="246" t="s">
        <v>35</v>
      </c>
      <c r="G104" s="117">
        <v>0</v>
      </c>
      <c r="H104" s="382"/>
      <c r="I104" s="473">
        <f t="shared" si="9"/>
        <v>0</v>
      </c>
      <c r="J104" s="104"/>
      <c r="K104" s="104"/>
      <c r="L104" s="104"/>
      <c r="M104" s="104"/>
      <c r="N104" s="104"/>
      <c r="O104" s="104"/>
      <c r="P104" s="104"/>
      <c r="Q104" s="104"/>
    </row>
    <row r="105" spans="1:17" ht="55.5" customHeight="1" x14ac:dyDescent="0.35">
      <c r="A105" s="18"/>
      <c r="B105" s="18"/>
      <c r="C105" s="19" t="s">
        <v>51</v>
      </c>
      <c r="D105" s="21" t="s">
        <v>720</v>
      </c>
      <c r="E105" s="23" t="s">
        <v>721</v>
      </c>
      <c r="F105" s="246" t="s">
        <v>35</v>
      </c>
      <c r="G105" s="247">
        <v>0</v>
      </c>
      <c r="H105" s="382"/>
      <c r="I105" s="473">
        <f t="shared" si="9"/>
        <v>0</v>
      </c>
      <c r="J105" s="104"/>
      <c r="K105" s="104"/>
      <c r="L105" s="104"/>
      <c r="M105" s="104"/>
      <c r="N105" s="104"/>
      <c r="O105" s="104"/>
      <c r="P105" s="104"/>
      <c r="Q105" s="104"/>
    </row>
    <row r="106" spans="1:17" ht="33.75" customHeight="1" x14ac:dyDescent="0.35">
      <c r="A106" s="18"/>
      <c r="B106" s="18"/>
      <c r="C106" s="19" t="s">
        <v>52</v>
      </c>
      <c r="D106" s="21" t="s">
        <v>350</v>
      </c>
      <c r="E106" s="23" t="s">
        <v>348</v>
      </c>
      <c r="F106" s="246" t="s">
        <v>71</v>
      </c>
      <c r="G106" s="247">
        <f>12.26/100*G2</f>
        <v>63.261600000000001</v>
      </c>
      <c r="H106" s="382">
        <v>120</v>
      </c>
      <c r="I106" s="473">
        <f t="shared" si="9"/>
        <v>7591.3919999999998</v>
      </c>
      <c r="J106" s="470">
        <f>'Civil &amp; Interior'!M76</f>
        <v>51.5</v>
      </c>
      <c r="K106" s="499">
        <v>0</v>
      </c>
      <c r="L106" s="470">
        <f>K106+J106</f>
        <v>51.5</v>
      </c>
      <c r="M106" s="104">
        <f>J106*H106</f>
        <v>6180</v>
      </c>
      <c r="N106" s="104">
        <v>0</v>
      </c>
      <c r="O106" s="104">
        <f>N106</f>
        <v>0</v>
      </c>
      <c r="P106" s="104"/>
      <c r="Q106" s="104"/>
    </row>
    <row r="107" spans="1:17" ht="33.75" customHeight="1" x14ac:dyDescent="0.35">
      <c r="A107" s="18"/>
      <c r="B107" s="18"/>
      <c r="C107" s="19" t="s">
        <v>53</v>
      </c>
      <c r="D107" s="21" t="s">
        <v>352</v>
      </c>
      <c r="E107" s="39" t="s">
        <v>351</v>
      </c>
      <c r="F107" s="246" t="s">
        <v>71</v>
      </c>
      <c r="G107" s="247">
        <f>8.01/100*G2</f>
        <v>41.331600000000002</v>
      </c>
      <c r="H107" s="382">
        <v>300</v>
      </c>
      <c r="I107" s="473">
        <f t="shared" si="9"/>
        <v>12399.480000000001</v>
      </c>
      <c r="J107" s="104"/>
      <c r="K107" s="104"/>
      <c r="L107" s="104"/>
      <c r="M107" s="104"/>
      <c r="N107" s="104"/>
      <c r="O107" s="104"/>
      <c r="P107" s="104"/>
      <c r="Q107" s="104"/>
    </row>
    <row r="108" spans="1:17" ht="16.5" customHeight="1" x14ac:dyDescent="0.35">
      <c r="A108" s="18"/>
      <c r="B108" s="18"/>
      <c r="C108" s="19" t="s">
        <v>54</v>
      </c>
      <c r="D108" s="21" t="s">
        <v>72</v>
      </c>
      <c r="E108" s="23" t="s">
        <v>349</v>
      </c>
      <c r="F108" s="246" t="s">
        <v>71</v>
      </c>
      <c r="G108" s="247">
        <f>4/100*G2</f>
        <v>20.64</v>
      </c>
      <c r="H108" s="382">
        <v>300</v>
      </c>
      <c r="I108" s="473">
        <f t="shared" si="9"/>
        <v>6192</v>
      </c>
      <c r="J108" s="104"/>
      <c r="K108" s="104"/>
      <c r="L108" s="104"/>
      <c r="M108" s="104"/>
      <c r="N108" s="104"/>
      <c r="O108" s="104"/>
      <c r="P108" s="104"/>
      <c r="Q108" s="104"/>
    </row>
    <row r="109" spans="1:17" ht="72" customHeight="1" x14ac:dyDescent="0.35">
      <c r="A109" s="18"/>
      <c r="B109" s="18"/>
      <c r="C109" s="19" t="s">
        <v>722</v>
      </c>
      <c r="D109" s="21" t="s">
        <v>723</v>
      </c>
      <c r="E109" s="39" t="s">
        <v>724</v>
      </c>
      <c r="F109" s="246" t="s">
        <v>35</v>
      </c>
      <c r="G109" s="247">
        <v>0</v>
      </c>
      <c r="H109" s="382"/>
      <c r="I109" s="473">
        <f t="shared" si="9"/>
        <v>0</v>
      </c>
      <c r="J109" s="104"/>
      <c r="K109" s="104"/>
      <c r="L109" s="104"/>
      <c r="M109" s="104"/>
      <c r="N109" s="104"/>
      <c r="O109" s="104"/>
      <c r="P109" s="104"/>
      <c r="Q109" s="104"/>
    </row>
    <row r="110" spans="1:17" ht="65.25" customHeight="1" x14ac:dyDescent="0.35">
      <c r="A110" s="18"/>
      <c r="B110" s="18"/>
      <c r="C110" s="19" t="s">
        <v>725</v>
      </c>
      <c r="D110" s="21" t="s">
        <v>726</v>
      </c>
      <c r="E110" s="23" t="s">
        <v>727</v>
      </c>
      <c r="F110" s="246" t="s">
        <v>35</v>
      </c>
      <c r="G110" s="247">
        <v>0</v>
      </c>
      <c r="H110" s="382"/>
      <c r="I110" s="473">
        <f t="shared" si="9"/>
        <v>0</v>
      </c>
      <c r="J110" s="104"/>
      <c r="K110" s="104"/>
      <c r="L110" s="104"/>
      <c r="M110" s="104"/>
      <c r="N110" s="104"/>
      <c r="O110" s="104"/>
      <c r="P110" s="104"/>
      <c r="Q110" s="104"/>
    </row>
    <row r="111" spans="1:17" ht="63.75" customHeight="1" x14ac:dyDescent="0.35">
      <c r="A111" s="18"/>
      <c r="B111" s="18"/>
      <c r="C111" s="19" t="s">
        <v>728</v>
      </c>
      <c r="D111" s="21" t="s">
        <v>729</v>
      </c>
      <c r="E111" s="39" t="s">
        <v>730</v>
      </c>
      <c r="F111" s="246" t="s">
        <v>35</v>
      </c>
      <c r="G111" s="247">
        <v>0</v>
      </c>
      <c r="H111" s="382"/>
      <c r="I111" s="473">
        <f t="shared" si="9"/>
        <v>0</v>
      </c>
      <c r="J111" s="104"/>
      <c r="K111" s="104"/>
      <c r="L111" s="104"/>
      <c r="M111" s="104"/>
      <c r="N111" s="104"/>
      <c r="O111" s="104"/>
      <c r="P111" s="104"/>
      <c r="Q111" s="104"/>
    </row>
    <row r="112" spans="1:17" ht="68.25" customHeight="1" x14ac:dyDescent="0.35">
      <c r="A112" s="18"/>
      <c r="B112" s="18"/>
      <c r="C112" s="46" t="s">
        <v>731</v>
      </c>
      <c r="D112" s="21" t="s">
        <v>732</v>
      </c>
      <c r="E112" s="39" t="s">
        <v>733</v>
      </c>
      <c r="F112" s="38" t="s">
        <v>35</v>
      </c>
      <c r="G112" s="247">
        <v>0</v>
      </c>
      <c r="H112" s="382"/>
      <c r="I112" s="473">
        <f t="shared" si="9"/>
        <v>0</v>
      </c>
      <c r="J112" s="104"/>
      <c r="K112" s="104"/>
      <c r="L112" s="104"/>
      <c r="M112" s="104"/>
      <c r="N112" s="104"/>
      <c r="O112" s="104"/>
      <c r="P112" s="104"/>
      <c r="Q112" s="104"/>
    </row>
    <row r="113" spans="1:17" ht="79.5" customHeight="1" x14ac:dyDescent="0.35">
      <c r="A113" s="18"/>
      <c r="B113" s="18"/>
      <c r="C113" s="19" t="s">
        <v>734</v>
      </c>
      <c r="D113" s="21" t="s">
        <v>735</v>
      </c>
      <c r="E113" s="23" t="s">
        <v>736</v>
      </c>
      <c r="F113" s="246" t="s">
        <v>35</v>
      </c>
      <c r="G113" s="247">
        <v>0</v>
      </c>
      <c r="H113" s="382"/>
      <c r="I113" s="473">
        <f t="shared" si="9"/>
        <v>0</v>
      </c>
      <c r="J113" s="104"/>
      <c r="K113" s="104"/>
      <c r="L113" s="104"/>
      <c r="M113" s="104"/>
      <c r="N113" s="104"/>
      <c r="O113" s="104"/>
      <c r="P113" s="104"/>
      <c r="Q113" s="104"/>
    </row>
    <row r="114" spans="1:17" ht="73.5" customHeight="1" x14ac:dyDescent="0.35">
      <c r="A114" s="18"/>
      <c r="B114" s="18"/>
      <c r="C114" s="19" t="s">
        <v>737</v>
      </c>
      <c r="D114" s="21" t="s">
        <v>738</v>
      </c>
      <c r="E114" s="23" t="s">
        <v>739</v>
      </c>
      <c r="F114" s="246" t="s">
        <v>35</v>
      </c>
      <c r="G114" s="247">
        <v>0</v>
      </c>
      <c r="H114" s="382"/>
      <c r="I114" s="473">
        <f t="shared" si="9"/>
        <v>0</v>
      </c>
      <c r="J114" s="104"/>
      <c r="K114" s="104"/>
      <c r="L114" s="104"/>
      <c r="M114" s="104"/>
      <c r="N114" s="104"/>
      <c r="O114" s="104"/>
      <c r="P114" s="104"/>
      <c r="Q114" s="104"/>
    </row>
    <row r="115" spans="1:17" ht="54" customHeight="1" x14ac:dyDescent="0.35">
      <c r="A115" s="18"/>
      <c r="B115" s="18"/>
      <c r="C115" s="19" t="s">
        <v>740</v>
      </c>
      <c r="D115" s="21" t="s">
        <v>741</v>
      </c>
      <c r="E115" s="23" t="s">
        <v>742</v>
      </c>
      <c r="F115" s="246" t="s">
        <v>35</v>
      </c>
      <c r="G115" s="247">
        <v>0</v>
      </c>
      <c r="H115" s="382"/>
      <c r="I115" s="473">
        <f t="shared" si="9"/>
        <v>0</v>
      </c>
      <c r="J115" s="104"/>
      <c r="K115" s="104"/>
      <c r="L115" s="104"/>
      <c r="M115" s="104"/>
      <c r="N115" s="104"/>
      <c r="O115" s="104"/>
      <c r="P115" s="104"/>
      <c r="Q115" s="104"/>
    </row>
    <row r="116" spans="1:17" ht="15.75" customHeight="1" x14ac:dyDescent="0.35">
      <c r="A116" s="18"/>
      <c r="B116" s="18"/>
      <c r="C116" s="19" t="s">
        <v>57</v>
      </c>
      <c r="D116" s="21" t="s">
        <v>743</v>
      </c>
      <c r="E116" s="39" t="s">
        <v>744</v>
      </c>
      <c r="F116" s="246" t="s">
        <v>87</v>
      </c>
      <c r="G116" s="57">
        <v>0</v>
      </c>
      <c r="H116" s="382"/>
      <c r="I116" s="473">
        <f t="shared" si="9"/>
        <v>0</v>
      </c>
      <c r="J116" s="104"/>
      <c r="K116" s="104"/>
      <c r="L116" s="104"/>
      <c r="M116" s="104"/>
      <c r="N116" s="104"/>
      <c r="O116" s="104"/>
      <c r="P116" s="104"/>
      <c r="Q116" s="104"/>
    </row>
    <row r="117" spans="1:17" ht="84.75" customHeight="1" x14ac:dyDescent="0.35">
      <c r="A117" s="18"/>
      <c r="B117" s="18"/>
      <c r="C117" s="19" t="s">
        <v>58</v>
      </c>
      <c r="D117" s="21" t="s">
        <v>392</v>
      </c>
      <c r="E117" s="39" t="s">
        <v>278</v>
      </c>
      <c r="F117" s="246" t="s">
        <v>35</v>
      </c>
      <c r="G117" s="47">
        <v>119</v>
      </c>
      <c r="H117" s="416">
        <v>90</v>
      </c>
      <c r="I117" s="475">
        <f t="shared" si="9"/>
        <v>10710</v>
      </c>
      <c r="J117" s="470">
        <f>'Civil &amp; Interior'!M79</f>
        <v>72.555000000000007</v>
      </c>
      <c r="K117" s="499">
        <v>0</v>
      </c>
      <c r="L117" s="470">
        <f>K117+J117</f>
        <v>72.555000000000007</v>
      </c>
      <c r="M117" s="104">
        <f>J117*H117</f>
        <v>6529.9500000000007</v>
      </c>
      <c r="N117" s="104">
        <v>0</v>
      </c>
      <c r="O117" s="104">
        <f>N117</f>
        <v>0</v>
      </c>
      <c r="P117" s="104"/>
      <c r="Q117" s="104"/>
    </row>
    <row r="118" spans="1:17" ht="26" x14ac:dyDescent="0.35">
      <c r="A118" s="36" t="s">
        <v>279</v>
      </c>
      <c r="B118" s="36"/>
      <c r="C118" s="48"/>
      <c r="D118" s="48"/>
      <c r="E118" s="37"/>
      <c r="F118" s="36"/>
      <c r="G118" s="486"/>
      <c r="H118" s="405"/>
      <c r="I118" s="406">
        <f>SUM(I88:I117)</f>
        <v>55017.872000000003</v>
      </c>
      <c r="J118" s="406"/>
      <c r="K118" s="406"/>
      <c r="L118" s="406"/>
      <c r="M118" s="406"/>
      <c r="N118" s="406"/>
      <c r="O118" s="406"/>
      <c r="P118" s="406"/>
      <c r="Q118" s="406"/>
    </row>
    <row r="119" spans="1:17" x14ac:dyDescent="0.35">
      <c r="A119" s="44"/>
      <c r="B119" s="44" t="s">
        <v>73</v>
      </c>
      <c r="C119" s="44"/>
      <c r="D119" s="44"/>
      <c r="E119" s="49" t="s">
        <v>74</v>
      </c>
      <c r="F119" s="44"/>
      <c r="G119" s="490"/>
      <c r="H119" s="417"/>
      <c r="I119" s="418"/>
      <c r="J119" s="418"/>
      <c r="K119" s="418"/>
      <c r="L119" s="418"/>
      <c r="M119" s="418"/>
      <c r="N119" s="418"/>
      <c r="O119" s="418"/>
      <c r="P119" s="418"/>
      <c r="Q119" s="418"/>
    </row>
    <row r="120" spans="1:17" ht="78" customHeight="1" x14ac:dyDescent="0.35">
      <c r="A120" s="18"/>
      <c r="B120" s="18"/>
      <c r="C120" s="19" t="s">
        <v>11</v>
      </c>
      <c r="D120" s="246" t="s">
        <v>745</v>
      </c>
      <c r="E120" s="22" t="s">
        <v>746</v>
      </c>
      <c r="F120" s="246" t="s">
        <v>13</v>
      </c>
      <c r="G120" s="247">
        <v>0</v>
      </c>
      <c r="H120" s="382"/>
      <c r="I120" s="473">
        <f t="shared" ref="I120:I130" si="10">H120*$G120</f>
        <v>0</v>
      </c>
      <c r="J120" s="104"/>
      <c r="K120" s="104"/>
      <c r="L120" s="104"/>
      <c r="M120" s="104"/>
      <c r="N120" s="104"/>
      <c r="O120" s="104"/>
      <c r="P120" s="104"/>
      <c r="Q120" s="104"/>
    </row>
    <row r="121" spans="1:17" ht="48.75" customHeight="1" x14ac:dyDescent="0.35">
      <c r="A121" s="18"/>
      <c r="B121" s="18"/>
      <c r="C121" s="19" t="s">
        <v>20</v>
      </c>
      <c r="D121" s="21" t="s">
        <v>747</v>
      </c>
      <c r="E121" s="415" t="s">
        <v>748</v>
      </c>
      <c r="F121" s="246" t="s">
        <v>13</v>
      </c>
      <c r="G121" s="247"/>
      <c r="H121" s="382"/>
      <c r="I121" s="473">
        <f t="shared" si="10"/>
        <v>0</v>
      </c>
      <c r="J121" s="104"/>
      <c r="K121" s="104"/>
      <c r="L121" s="104"/>
      <c r="M121" s="104"/>
      <c r="N121" s="104"/>
      <c r="O121" s="104"/>
      <c r="P121" s="104"/>
      <c r="Q121" s="104"/>
    </row>
    <row r="122" spans="1:17" ht="104.25" customHeight="1" x14ac:dyDescent="0.35">
      <c r="A122" s="18"/>
      <c r="B122" s="18"/>
      <c r="C122" s="19" t="s">
        <v>26</v>
      </c>
      <c r="D122" s="18" t="s">
        <v>749</v>
      </c>
      <c r="E122" s="22" t="s">
        <v>750</v>
      </c>
      <c r="F122" s="246" t="s">
        <v>13</v>
      </c>
      <c r="G122" s="247">
        <v>0</v>
      </c>
      <c r="H122" s="382"/>
      <c r="I122" s="473">
        <f t="shared" si="10"/>
        <v>0</v>
      </c>
      <c r="J122" s="104"/>
      <c r="K122" s="104"/>
      <c r="L122" s="104"/>
      <c r="M122" s="104"/>
      <c r="N122" s="104"/>
      <c r="O122" s="104"/>
      <c r="P122" s="104"/>
      <c r="Q122" s="104"/>
    </row>
    <row r="123" spans="1:17" ht="98.25" customHeight="1" x14ac:dyDescent="0.35">
      <c r="A123" s="18"/>
      <c r="B123" s="18"/>
      <c r="C123" s="19" t="s">
        <v>34</v>
      </c>
      <c r="D123" s="18" t="s">
        <v>751</v>
      </c>
      <c r="E123" s="22" t="s">
        <v>752</v>
      </c>
      <c r="F123" s="246" t="s">
        <v>13</v>
      </c>
      <c r="G123" s="247">
        <v>0</v>
      </c>
      <c r="H123" s="382"/>
      <c r="I123" s="473">
        <f t="shared" si="10"/>
        <v>0</v>
      </c>
      <c r="J123" s="104"/>
      <c r="K123" s="104"/>
      <c r="L123" s="104"/>
      <c r="M123" s="104"/>
      <c r="N123" s="104"/>
      <c r="O123" s="104"/>
      <c r="P123" s="104"/>
      <c r="Q123" s="104"/>
    </row>
    <row r="124" spans="1:17" ht="93.75" customHeight="1" x14ac:dyDescent="0.35">
      <c r="A124" s="18"/>
      <c r="B124" s="18"/>
      <c r="C124" s="19" t="s">
        <v>36</v>
      </c>
      <c r="D124" s="18" t="s">
        <v>753</v>
      </c>
      <c r="E124" s="22" t="s">
        <v>754</v>
      </c>
      <c r="F124" s="246" t="s">
        <v>13</v>
      </c>
      <c r="G124" s="247">
        <v>0</v>
      </c>
      <c r="H124" s="382"/>
      <c r="I124" s="473">
        <f t="shared" si="10"/>
        <v>0</v>
      </c>
      <c r="J124" s="104"/>
      <c r="K124" s="104"/>
      <c r="L124" s="104"/>
      <c r="M124" s="104"/>
      <c r="N124" s="104"/>
      <c r="O124" s="104"/>
      <c r="P124" s="104"/>
      <c r="Q124" s="104"/>
    </row>
    <row r="125" spans="1:17" ht="105.75" customHeight="1" x14ac:dyDescent="0.35">
      <c r="A125" s="18"/>
      <c r="B125" s="18"/>
      <c r="C125" s="19" t="s">
        <v>32</v>
      </c>
      <c r="D125" s="18" t="s">
        <v>755</v>
      </c>
      <c r="E125" s="22" t="s">
        <v>756</v>
      </c>
      <c r="F125" s="246" t="s">
        <v>13</v>
      </c>
      <c r="G125" s="247">
        <f>5.052/100*G2</f>
        <v>26.068319999999996</v>
      </c>
      <c r="H125" s="382">
        <v>700</v>
      </c>
      <c r="I125" s="473">
        <f t="shared" si="10"/>
        <v>18247.823999999997</v>
      </c>
      <c r="J125" s="104"/>
      <c r="K125" s="104"/>
      <c r="L125" s="104"/>
      <c r="M125" s="104"/>
      <c r="N125" s="104"/>
      <c r="O125" s="104"/>
      <c r="P125" s="104"/>
      <c r="Q125" s="104"/>
    </row>
    <row r="126" spans="1:17" ht="89.25" customHeight="1" x14ac:dyDescent="0.35">
      <c r="A126" s="18"/>
      <c r="B126" s="18"/>
      <c r="C126" s="19" t="s">
        <v>78</v>
      </c>
      <c r="D126" s="18" t="s">
        <v>757</v>
      </c>
      <c r="E126" s="22" t="s">
        <v>758</v>
      </c>
      <c r="F126" s="246" t="s">
        <v>13</v>
      </c>
      <c r="G126" s="247">
        <v>0</v>
      </c>
      <c r="H126" s="382"/>
      <c r="I126" s="473">
        <f t="shared" si="10"/>
        <v>0</v>
      </c>
      <c r="J126" s="104"/>
      <c r="K126" s="104"/>
      <c r="L126" s="104"/>
      <c r="M126" s="104"/>
      <c r="N126" s="104"/>
      <c r="O126" s="104"/>
      <c r="P126" s="104"/>
      <c r="Q126" s="104"/>
    </row>
    <row r="127" spans="1:17" ht="116.25" customHeight="1" x14ac:dyDescent="0.35">
      <c r="A127" s="18"/>
      <c r="B127" s="18"/>
      <c r="C127" s="19" t="s">
        <v>33</v>
      </c>
      <c r="D127" s="18" t="s">
        <v>76</v>
      </c>
      <c r="E127" s="22" t="s">
        <v>77</v>
      </c>
      <c r="F127" s="246" t="s">
        <v>13</v>
      </c>
      <c r="G127" s="57">
        <v>21</v>
      </c>
      <c r="H127" s="382">
        <v>900</v>
      </c>
      <c r="I127" s="473">
        <f t="shared" si="10"/>
        <v>18900</v>
      </c>
      <c r="J127" s="104">
        <f>'Civil &amp; Interior'!M82</f>
        <v>21</v>
      </c>
      <c r="K127" s="501">
        <v>0</v>
      </c>
      <c r="L127" s="104">
        <f>K127+J127</f>
        <v>21</v>
      </c>
      <c r="M127" s="104">
        <f>J127*H127</f>
        <v>18900</v>
      </c>
      <c r="N127" s="104">
        <v>0</v>
      </c>
      <c r="O127" s="104">
        <f>N127</f>
        <v>0</v>
      </c>
      <c r="P127" s="104"/>
      <c r="Q127" s="104"/>
    </row>
    <row r="128" spans="1:17" ht="57" customHeight="1" x14ac:dyDescent="0.35">
      <c r="A128" s="18"/>
      <c r="B128" s="18"/>
      <c r="C128" s="19" t="s">
        <v>46</v>
      </c>
      <c r="D128" s="21" t="s">
        <v>759</v>
      </c>
      <c r="E128" s="415" t="s">
        <v>760</v>
      </c>
      <c r="F128" s="246" t="s">
        <v>677</v>
      </c>
      <c r="G128" s="247">
        <v>0</v>
      </c>
      <c r="H128" s="382"/>
      <c r="I128" s="473">
        <f t="shared" si="10"/>
        <v>0</v>
      </c>
      <c r="J128" s="104"/>
      <c r="K128" s="104"/>
      <c r="L128" s="104"/>
      <c r="M128" s="104"/>
      <c r="N128" s="104"/>
      <c r="O128" s="104"/>
      <c r="P128" s="104"/>
      <c r="Q128" s="104"/>
    </row>
    <row r="129" spans="1:17" ht="90" customHeight="1" x14ac:dyDescent="0.35">
      <c r="A129" s="18"/>
      <c r="B129" s="18"/>
      <c r="C129" s="19" t="s">
        <v>43</v>
      </c>
      <c r="D129" s="18" t="s">
        <v>761</v>
      </c>
      <c r="E129" s="22" t="s">
        <v>762</v>
      </c>
      <c r="F129" s="246" t="s">
        <v>13</v>
      </c>
      <c r="G129" s="247">
        <v>0</v>
      </c>
      <c r="H129" s="382"/>
      <c r="I129" s="473">
        <f t="shared" si="10"/>
        <v>0</v>
      </c>
      <c r="J129" s="104"/>
      <c r="K129" s="104"/>
      <c r="L129" s="104"/>
      <c r="M129" s="104"/>
      <c r="N129" s="104"/>
      <c r="O129" s="104"/>
      <c r="P129" s="104"/>
      <c r="Q129" s="104"/>
    </row>
    <row r="130" spans="1:17" ht="70.5" customHeight="1" x14ac:dyDescent="0.35">
      <c r="A130" s="18"/>
      <c r="B130" s="18"/>
      <c r="C130" s="19" t="s">
        <v>47</v>
      </c>
      <c r="D130" s="18" t="s">
        <v>79</v>
      </c>
      <c r="E130" s="22" t="s">
        <v>280</v>
      </c>
      <c r="F130" s="246" t="s">
        <v>13</v>
      </c>
      <c r="G130" s="247">
        <v>11</v>
      </c>
      <c r="H130" s="382">
        <v>1100</v>
      </c>
      <c r="I130" s="473">
        <f t="shared" si="10"/>
        <v>12100</v>
      </c>
      <c r="J130" s="104">
        <f>'Civil &amp; Interior'!M83</f>
        <v>9.5699999999999985</v>
      </c>
      <c r="K130" s="501">
        <v>0</v>
      </c>
      <c r="L130" s="104">
        <f>K130+J130</f>
        <v>9.5699999999999985</v>
      </c>
      <c r="M130" s="104">
        <f>J130*H130</f>
        <v>10526.999999999998</v>
      </c>
      <c r="N130" s="104">
        <v>0</v>
      </c>
      <c r="O130" s="104">
        <f>N130</f>
        <v>0</v>
      </c>
      <c r="P130" s="104"/>
      <c r="Q130" s="104"/>
    </row>
    <row r="131" spans="1:17" ht="45" x14ac:dyDescent="0.35">
      <c r="A131" s="24" t="s">
        <v>281</v>
      </c>
      <c r="B131" s="24"/>
      <c r="C131" s="25"/>
      <c r="D131" s="25"/>
      <c r="E131" s="35"/>
      <c r="F131" s="36"/>
      <c r="G131" s="486"/>
      <c r="H131" s="405"/>
      <c r="I131" s="406">
        <f>SUM(I120:I130)</f>
        <v>49247.823999999993</v>
      </c>
      <c r="J131" s="406"/>
      <c r="K131" s="406"/>
      <c r="L131" s="406"/>
      <c r="M131" s="406"/>
      <c r="N131" s="406"/>
      <c r="O131" s="406"/>
      <c r="P131" s="406"/>
      <c r="Q131" s="406"/>
    </row>
    <row r="132" spans="1:17" ht="15" x14ac:dyDescent="0.35">
      <c r="A132" s="14"/>
      <c r="B132" s="14" t="s">
        <v>80</v>
      </c>
      <c r="C132" s="14"/>
      <c r="D132" s="14"/>
      <c r="E132" s="43" t="s">
        <v>81</v>
      </c>
      <c r="F132" s="44"/>
      <c r="G132" s="490"/>
      <c r="H132" s="417"/>
      <c r="I132" s="418"/>
      <c r="J132" s="418"/>
      <c r="K132" s="418"/>
      <c r="L132" s="418"/>
      <c r="M132" s="418"/>
      <c r="N132" s="418"/>
      <c r="O132" s="418"/>
      <c r="P132" s="418"/>
      <c r="Q132" s="418"/>
    </row>
    <row r="133" spans="1:17" ht="90.75" customHeight="1" x14ac:dyDescent="0.35">
      <c r="A133" s="19"/>
      <c r="B133" s="19"/>
      <c r="C133" s="19" t="s">
        <v>11</v>
      </c>
      <c r="D133" s="18" t="s">
        <v>82</v>
      </c>
      <c r="E133" s="30" t="s">
        <v>83</v>
      </c>
      <c r="F133" s="246" t="s">
        <v>35</v>
      </c>
      <c r="G133" s="247">
        <f>72.03/100*G2</f>
        <v>371.6748</v>
      </c>
      <c r="H133" s="402">
        <v>60</v>
      </c>
      <c r="I133" s="473">
        <f t="shared" ref="I133:I139" si="11">H133*$G133</f>
        <v>22300.488000000001</v>
      </c>
      <c r="J133" s="471">
        <f>'Civil &amp; Interior'!M88</f>
        <v>371.6748</v>
      </c>
      <c r="K133" s="500">
        <v>0</v>
      </c>
      <c r="L133" s="471">
        <f>J133+K133</f>
        <v>371.6748</v>
      </c>
      <c r="M133" s="104">
        <f>J133*H133</f>
        <v>22300.488000000001</v>
      </c>
      <c r="N133" s="104">
        <v>0</v>
      </c>
      <c r="O133" s="470">
        <f>N133</f>
        <v>0</v>
      </c>
      <c r="P133" s="104"/>
      <c r="Q133" s="104"/>
    </row>
    <row r="134" spans="1:17" ht="89.25" customHeight="1" x14ac:dyDescent="0.35">
      <c r="A134" s="19"/>
      <c r="B134" s="19"/>
      <c r="C134" s="19" t="s">
        <v>12</v>
      </c>
      <c r="D134" s="18" t="s">
        <v>82</v>
      </c>
      <c r="E134" s="22" t="s">
        <v>763</v>
      </c>
      <c r="F134" s="246" t="s">
        <v>35</v>
      </c>
      <c r="G134" s="247">
        <v>0</v>
      </c>
      <c r="H134" s="402"/>
      <c r="I134" s="473">
        <f t="shared" si="11"/>
        <v>0</v>
      </c>
      <c r="J134" s="104"/>
      <c r="K134" s="104"/>
      <c r="L134" s="104"/>
      <c r="M134" s="104"/>
      <c r="N134" s="104"/>
      <c r="O134" s="104"/>
      <c r="P134" s="104"/>
      <c r="Q134" s="104"/>
    </row>
    <row r="135" spans="1:17" ht="82.5" customHeight="1" x14ac:dyDescent="0.35">
      <c r="A135" s="19"/>
      <c r="B135" s="19"/>
      <c r="C135" s="19" t="s">
        <v>20</v>
      </c>
      <c r="D135" s="129" t="s">
        <v>397</v>
      </c>
      <c r="E135" s="22" t="s">
        <v>84</v>
      </c>
      <c r="F135" s="246" t="s">
        <v>35</v>
      </c>
      <c r="G135" s="247">
        <f>37.25/100*G2</f>
        <v>192.21</v>
      </c>
      <c r="H135" s="402">
        <v>70</v>
      </c>
      <c r="I135" s="473">
        <f t="shared" si="11"/>
        <v>13454.7</v>
      </c>
      <c r="J135" s="470">
        <f>'Civil &amp; Interior'!M90</f>
        <v>10.324999999999999</v>
      </c>
      <c r="K135" s="499">
        <v>0</v>
      </c>
      <c r="L135" s="470">
        <f>K135+J135</f>
        <v>10.324999999999999</v>
      </c>
      <c r="M135" s="104">
        <f>J135*H135</f>
        <v>722.75</v>
      </c>
      <c r="N135" s="104">
        <v>0</v>
      </c>
      <c r="O135" s="104">
        <f>N135</f>
        <v>0</v>
      </c>
      <c r="P135" s="104"/>
      <c r="Q135" s="104"/>
    </row>
    <row r="136" spans="1:17" ht="78.75" customHeight="1" x14ac:dyDescent="0.35">
      <c r="A136" s="19"/>
      <c r="B136" s="19"/>
      <c r="C136" s="19" t="s">
        <v>26</v>
      </c>
      <c r="D136" s="246" t="s">
        <v>764</v>
      </c>
      <c r="E136" s="22" t="s">
        <v>765</v>
      </c>
      <c r="F136" s="246" t="s">
        <v>35</v>
      </c>
      <c r="G136" s="247">
        <v>0</v>
      </c>
      <c r="H136" s="382"/>
      <c r="I136" s="473">
        <f t="shared" si="11"/>
        <v>0</v>
      </c>
      <c r="J136" s="104"/>
      <c r="K136" s="104"/>
      <c r="L136" s="104"/>
      <c r="M136" s="104"/>
      <c r="N136" s="104">
        <v>0</v>
      </c>
      <c r="O136" s="104"/>
      <c r="P136" s="104"/>
      <c r="Q136" s="104"/>
    </row>
    <row r="137" spans="1:17" ht="82.5" customHeight="1" x14ac:dyDescent="0.35">
      <c r="A137" s="19"/>
      <c r="B137" s="19"/>
      <c r="C137" s="19" t="s">
        <v>32</v>
      </c>
      <c r="D137" s="129" t="s">
        <v>398</v>
      </c>
      <c r="E137" s="22" t="s">
        <v>85</v>
      </c>
      <c r="F137" s="246" t="s">
        <v>35</v>
      </c>
      <c r="G137" s="247">
        <f>100/100*G2</f>
        <v>516</v>
      </c>
      <c r="H137" s="402">
        <v>70</v>
      </c>
      <c r="I137" s="473">
        <f t="shared" si="11"/>
        <v>36120</v>
      </c>
      <c r="J137" s="104">
        <f>'Civil &amp; Interior'!M93</f>
        <v>516</v>
      </c>
      <c r="K137" s="501">
        <v>0</v>
      </c>
      <c r="L137" s="104">
        <f>K137+J137</f>
        <v>516</v>
      </c>
      <c r="M137" s="104">
        <f>J137*H137</f>
        <v>36120</v>
      </c>
      <c r="N137" s="104">
        <v>0</v>
      </c>
      <c r="O137" s="104">
        <f>N137</f>
        <v>0</v>
      </c>
      <c r="P137" s="104"/>
      <c r="Q137" s="104"/>
    </row>
    <row r="138" spans="1:17" ht="72" customHeight="1" x14ac:dyDescent="0.35">
      <c r="A138" s="19"/>
      <c r="B138" s="19"/>
      <c r="C138" s="19" t="s">
        <v>33</v>
      </c>
      <c r="D138" s="18" t="s">
        <v>86</v>
      </c>
      <c r="E138" s="50" t="s">
        <v>341</v>
      </c>
      <c r="F138" s="246" t="s">
        <v>87</v>
      </c>
      <c r="G138" s="247">
        <f>45.26/100*G2</f>
        <v>233.54159999999999</v>
      </c>
      <c r="H138" s="402">
        <v>80</v>
      </c>
      <c r="I138" s="473">
        <f t="shared" si="11"/>
        <v>18683.327999999998</v>
      </c>
      <c r="J138" s="104">
        <f>'Civil &amp; Interior'!M95</f>
        <v>180</v>
      </c>
      <c r="K138" s="501">
        <v>0</v>
      </c>
      <c r="L138" s="104">
        <f>K138+J138</f>
        <v>180</v>
      </c>
      <c r="M138" s="104">
        <f>J138*H138</f>
        <v>14400</v>
      </c>
      <c r="N138" s="104">
        <v>0</v>
      </c>
      <c r="O138" s="104">
        <f>N138</f>
        <v>0</v>
      </c>
      <c r="P138" s="104"/>
      <c r="Q138" s="104"/>
    </row>
    <row r="139" spans="1:17" ht="57" customHeight="1" x14ac:dyDescent="0.35">
      <c r="A139" s="19"/>
      <c r="B139" s="19"/>
      <c r="C139" s="19" t="s">
        <v>46</v>
      </c>
      <c r="D139" s="18" t="s">
        <v>766</v>
      </c>
      <c r="E139" s="50" t="s">
        <v>767</v>
      </c>
      <c r="F139" s="246" t="s">
        <v>87</v>
      </c>
      <c r="G139" s="247">
        <v>0</v>
      </c>
      <c r="H139" s="382"/>
      <c r="I139" s="473">
        <f t="shared" si="11"/>
        <v>0</v>
      </c>
      <c r="J139" s="104"/>
      <c r="K139" s="104"/>
      <c r="L139" s="104"/>
      <c r="M139" s="104"/>
      <c r="N139" s="104"/>
      <c r="O139" s="104"/>
      <c r="P139" s="104"/>
      <c r="Q139" s="104"/>
    </row>
    <row r="140" spans="1:17" ht="26" x14ac:dyDescent="0.35">
      <c r="A140" s="36" t="s">
        <v>282</v>
      </c>
      <c r="B140" s="36"/>
      <c r="C140" s="48"/>
      <c r="D140" s="48"/>
      <c r="E140" s="37"/>
      <c r="F140" s="36"/>
      <c r="G140" s="486"/>
      <c r="H140" s="405"/>
      <c r="I140" s="406">
        <f>SUM(I133:I139)</f>
        <v>90558.515999999989</v>
      </c>
      <c r="J140" s="406"/>
      <c r="K140" s="406"/>
      <c r="L140" s="406"/>
      <c r="M140" s="406"/>
      <c r="N140" s="406"/>
      <c r="O140" s="406"/>
      <c r="P140" s="406"/>
      <c r="Q140" s="406"/>
    </row>
    <row r="141" spans="1:17" ht="15.5" x14ac:dyDescent="0.35">
      <c r="A141" s="12" t="s">
        <v>88</v>
      </c>
      <c r="B141" s="12"/>
      <c r="C141" s="12"/>
      <c r="D141" s="12"/>
      <c r="E141" s="42" t="s">
        <v>283</v>
      </c>
      <c r="F141" s="12"/>
      <c r="G141" s="488"/>
      <c r="H141" s="411"/>
      <c r="I141" s="412"/>
      <c r="J141" s="412"/>
      <c r="K141" s="412"/>
      <c r="L141" s="412"/>
      <c r="M141" s="412"/>
      <c r="N141" s="412"/>
      <c r="O141" s="412"/>
      <c r="P141" s="412"/>
      <c r="Q141" s="412"/>
    </row>
    <row r="142" spans="1:17" x14ac:dyDescent="0.35">
      <c r="A142" s="44"/>
      <c r="B142" s="44" t="s">
        <v>768</v>
      </c>
      <c r="C142" s="44"/>
      <c r="D142" s="44"/>
      <c r="E142" s="49" t="s">
        <v>769</v>
      </c>
      <c r="F142" s="44"/>
      <c r="G142" s="490"/>
      <c r="H142" s="417"/>
      <c r="I142" s="418"/>
      <c r="J142" s="418"/>
      <c r="K142" s="418"/>
      <c r="L142" s="418"/>
      <c r="M142" s="418"/>
      <c r="N142" s="418"/>
      <c r="O142" s="418"/>
      <c r="P142" s="418"/>
      <c r="Q142" s="418"/>
    </row>
    <row r="143" spans="1:17" ht="97.5" customHeight="1" x14ac:dyDescent="0.35">
      <c r="A143" s="18"/>
      <c r="B143" s="18"/>
      <c r="C143" s="19" t="s">
        <v>11</v>
      </c>
      <c r="D143" s="18" t="s">
        <v>770</v>
      </c>
      <c r="E143" s="421" t="s">
        <v>771</v>
      </c>
      <c r="F143" s="246" t="s">
        <v>35</v>
      </c>
      <c r="G143" s="247">
        <v>0</v>
      </c>
      <c r="H143" s="382"/>
      <c r="I143" s="473">
        <f t="shared" ref="I143:I151" si="12">H143*$G143</f>
        <v>0</v>
      </c>
      <c r="J143" s="104"/>
      <c r="K143" s="104"/>
      <c r="L143" s="104"/>
      <c r="M143" s="104"/>
      <c r="N143" s="104"/>
      <c r="O143" s="104"/>
      <c r="P143" s="104"/>
      <c r="Q143" s="104"/>
    </row>
    <row r="144" spans="1:17" ht="97.5" customHeight="1" x14ac:dyDescent="0.35">
      <c r="A144" s="18"/>
      <c r="B144" s="18"/>
      <c r="C144" s="19"/>
      <c r="D144" s="422" t="s">
        <v>772</v>
      </c>
      <c r="E144" s="423" t="s">
        <v>773</v>
      </c>
      <c r="F144" s="246" t="s">
        <v>35</v>
      </c>
      <c r="G144" s="247">
        <v>80.319999999999993</v>
      </c>
      <c r="H144" s="382">
        <v>230</v>
      </c>
      <c r="I144" s="473">
        <f>H144*G144</f>
        <v>18473.599999999999</v>
      </c>
      <c r="J144" s="104"/>
      <c r="K144" s="104"/>
      <c r="L144" s="104"/>
      <c r="M144" s="104"/>
      <c r="N144" s="104"/>
      <c r="O144" s="104"/>
      <c r="P144" s="104"/>
      <c r="Q144" s="104"/>
    </row>
    <row r="145" spans="1:17" ht="60" customHeight="1" x14ac:dyDescent="0.35">
      <c r="A145" s="18"/>
      <c r="B145" s="18"/>
      <c r="C145" s="19" t="s">
        <v>20</v>
      </c>
      <c r="D145" s="18" t="s">
        <v>774</v>
      </c>
      <c r="E145" s="39" t="s">
        <v>775</v>
      </c>
      <c r="F145" s="246" t="s">
        <v>35</v>
      </c>
      <c r="G145" s="247">
        <v>0</v>
      </c>
      <c r="H145" s="382"/>
      <c r="I145" s="473">
        <f t="shared" si="12"/>
        <v>0</v>
      </c>
      <c r="J145" s="104"/>
      <c r="K145" s="104"/>
      <c r="L145" s="104"/>
      <c r="M145" s="104"/>
      <c r="N145" s="104"/>
      <c r="O145" s="104"/>
      <c r="P145" s="104"/>
      <c r="Q145" s="104"/>
    </row>
    <row r="146" spans="1:17" ht="84.75" customHeight="1" x14ac:dyDescent="0.35">
      <c r="A146" s="18"/>
      <c r="B146" s="18"/>
      <c r="C146" s="19" t="s">
        <v>26</v>
      </c>
      <c r="D146" s="18" t="s">
        <v>776</v>
      </c>
      <c r="E146" s="23" t="s">
        <v>777</v>
      </c>
      <c r="F146" s="246" t="s">
        <v>89</v>
      </c>
      <c r="G146" s="247">
        <v>0</v>
      </c>
      <c r="H146" s="382"/>
      <c r="I146" s="473">
        <f t="shared" si="12"/>
        <v>0</v>
      </c>
      <c r="J146" s="104"/>
      <c r="K146" s="104"/>
      <c r="L146" s="104"/>
      <c r="M146" s="104"/>
      <c r="N146" s="104"/>
      <c r="O146" s="104"/>
      <c r="P146" s="104"/>
      <c r="Q146" s="104"/>
    </row>
    <row r="147" spans="1:17" ht="81.75" customHeight="1" x14ac:dyDescent="0.35">
      <c r="A147" s="18"/>
      <c r="B147" s="18"/>
      <c r="C147" s="407" t="s">
        <v>32</v>
      </c>
      <c r="D147" s="21" t="s">
        <v>778</v>
      </c>
      <c r="E147" s="420" t="s">
        <v>779</v>
      </c>
      <c r="F147" s="246" t="s">
        <v>89</v>
      </c>
      <c r="G147" s="247"/>
      <c r="H147" s="382"/>
      <c r="I147" s="473">
        <f t="shared" si="12"/>
        <v>0</v>
      </c>
      <c r="J147" s="104"/>
      <c r="K147" s="104"/>
      <c r="L147" s="104"/>
      <c r="M147" s="104"/>
      <c r="N147" s="104"/>
      <c r="O147" s="104"/>
      <c r="P147" s="104"/>
      <c r="Q147" s="104"/>
    </row>
    <row r="148" spans="1:17" ht="76.5" customHeight="1" x14ac:dyDescent="0.35">
      <c r="A148" s="18"/>
      <c r="B148" s="18"/>
      <c r="C148" s="19" t="s">
        <v>33</v>
      </c>
      <c r="D148" s="18" t="s">
        <v>780</v>
      </c>
      <c r="E148" s="23" t="s">
        <v>781</v>
      </c>
      <c r="F148" s="246" t="s">
        <v>35</v>
      </c>
      <c r="G148" s="247">
        <v>0</v>
      </c>
      <c r="H148" s="382"/>
      <c r="I148" s="473">
        <f t="shared" si="12"/>
        <v>0</v>
      </c>
      <c r="J148" s="104"/>
      <c r="K148" s="104"/>
      <c r="L148" s="104"/>
      <c r="M148" s="104"/>
      <c r="N148" s="104"/>
      <c r="O148" s="104"/>
      <c r="P148" s="104"/>
      <c r="Q148" s="104"/>
    </row>
    <row r="149" spans="1:17" ht="70.5" customHeight="1" x14ac:dyDescent="0.35">
      <c r="A149" s="18"/>
      <c r="B149" s="18"/>
      <c r="C149" s="407" t="s">
        <v>46</v>
      </c>
      <c r="D149" s="21" t="s">
        <v>782</v>
      </c>
      <c r="E149" s="420" t="s">
        <v>783</v>
      </c>
      <c r="F149" s="246" t="s">
        <v>35</v>
      </c>
      <c r="G149" s="247"/>
      <c r="H149" s="382"/>
      <c r="I149" s="473">
        <f t="shared" si="12"/>
        <v>0</v>
      </c>
      <c r="J149" s="104"/>
      <c r="K149" s="104"/>
      <c r="L149" s="104"/>
      <c r="M149" s="104"/>
      <c r="N149" s="104"/>
      <c r="O149" s="104"/>
      <c r="P149" s="104"/>
      <c r="Q149" s="104"/>
    </row>
    <row r="150" spans="1:17" x14ac:dyDescent="0.35">
      <c r="A150" s="18"/>
      <c r="B150" s="18"/>
      <c r="C150" s="19" t="s">
        <v>43</v>
      </c>
      <c r="D150" s="18" t="s">
        <v>784</v>
      </c>
      <c r="E150" s="23" t="s">
        <v>785</v>
      </c>
      <c r="F150" s="246" t="s">
        <v>71</v>
      </c>
      <c r="G150" s="247">
        <v>0</v>
      </c>
      <c r="H150" s="382"/>
      <c r="I150" s="473">
        <f t="shared" si="12"/>
        <v>0</v>
      </c>
      <c r="J150" s="104"/>
      <c r="K150" s="104"/>
      <c r="L150" s="104"/>
      <c r="M150" s="104"/>
      <c r="N150" s="104"/>
      <c r="O150" s="104"/>
      <c r="P150" s="104"/>
      <c r="Q150" s="104"/>
    </row>
    <row r="151" spans="1:17" ht="52.5" customHeight="1" x14ac:dyDescent="0.35">
      <c r="A151" s="18"/>
      <c r="B151" s="18"/>
      <c r="C151" s="19" t="s">
        <v>47</v>
      </c>
      <c r="D151" s="18" t="s">
        <v>786</v>
      </c>
      <c r="E151" s="23" t="s">
        <v>787</v>
      </c>
      <c r="F151" s="246" t="s">
        <v>35</v>
      </c>
      <c r="G151" s="247">
        <v>0</v>
      </c>
      <c r="H151" s="382"/>
      <c r="I151" s="473">
        <f t="shared" si="12"/>
        <v>0</v>
      </c>
      <c r="J151" s="104"/>
      <c r="K151" s="104"/>
      <c r="L151" s="104"/>
      <c r="M151" s="104"/>
      <c r="N151" s="104"/>
      <c r="O151" s="104"/>
      <c r="P151" s="104"/>
      <c r="Q151" s="104"/>
    </row>
    <row r="152" spans="1:17" ht="26" x14ac:dyDescent="0.35">
      <c r="A152" s="36" t="s">
        <v>788</v>
      </c>
      <c r="B152" s="36"/>
      <c r="C152" s="48"/>
      <c r="D152" s="48"/>
      <c r="E152" s="37"/>
      <c r="F152" s="36"/>
      <c r="G152" s="486"/>
      <c r="H152" s="405"/>
      <c r="I152" s="406">
        <f>SUM(I143:I151)</f>
        <v>18473.599999999999</v>
      </c>
      <c r="J152" s="406"/>
      <c r="K152" s="406"/>
      <c r="L152" s="406"/>
      <c r="M152" s="406"/>
      <c r="N152" s="406"/>
      <c r="O152" s="406"/>
      <c r="P152" s="406"/>
      <c r="Q152" s="406"/>
    </row>
    <row r="153" spans="1:17" ht="15.5" x14ac:dyDescent="0.35">
      <c r="A153" s="12" t="s">
        <v>75</v>
      </c>
      <c r="B153" s="12"/>
      <c r="C153" s="12"/>
      <c r="D153" s="12"/>
      <c r="E153" s="42" t="s">
        <v>90</v>
      </c>
      <c r="F153" s="12"/>
      <c r="G153" s="488"/>
      <c r="H153" s="411"/>
      <c r="I153" s="412"/>
      <c r="J153" s="412"/>
      <c r="K153" s="412"/>
      <c r="L153" s="412"/>
      <c r="M153" s="412"/>
      <c r="N153" s="412"/>
      <c r="O153" s="412"/>
      <c r="P153" s="412"/>
      <c r="Q153" s="412"/>
    </row>
    <row r="154" spans="1:17" x14ac:dyDescent="0.35">
      <c r="A154" s="44"/>
      <c r="B154" s="44" t="s">
        <v>91</v>
      </c>
      <c r="C154" s="44"/>
      <c r="D154" s="44"/>
      <c r="E154" s="49" t="s">
        <v>92</v>
      </c>
      <c r="F154" s="44"/>
      <c r="G154" s="490"/>
      <c r="H154" s="417"/>
      <c r="I154" s="418"/>
      <c r="J154" s="418"/>
      <c r="K154" s="418"/>
      <c r="L154" s="418"/>
      <c r="M154" s="418"/>
      <c r="N154" s="418"/>
      <c r="O154" s="418"/>
      <c r="P154" s="418"/>
      <c r="Q154" s="418"/>
    </row>
    <row r="155" spans="1:17" ht="102" customHeight="1" x14ac:dyDescent="0.35">
      <c r="A155" s="18"/>
      <c r="B155" s="18"/>
      <c r="C155" s="19" t="s">
        <v>11</v>
      </c>
      <c r="D155" s="246" t="s">
        <v>93</v>
      </c>
      <c r="E155" s="40" t="s">
        <v>342</v>
      </c>
      <c r="F155" s="246" t="s">
        <v>94</v>
      </c>
      <c r="G155" s="247">
        <v>8.4560000000000013</v>
      </c>
      <c r="H155" s="382">
        <v>7500</v>
      </c>
      <c r="I155" s="473">
        <f t="shared" ref="I155:I169" si="13">H155*$G155</f>
        <v>63420.000000000007</v>
      </c>
      <c r="J155" s="471">
        <f>'Civil &amp; Interior'!M102</f>
        <v>8.4560000000000013</v>
      </c>
      <c r="K155" s="500">
        <v>0</v>
      </c>
      <c r="L155" s="471">
        <f>K155+J155</f>
        <v>8.4560000000000013</v>
      </c>
      <c r="M155" s="104">
        <f>J155*H155</f>
        <v>63420.000000000007</v>
      </c>
      <c r="N155" s="104">
        <v>0</v>
      </c>
      <c r="O155" s="104">
        <f>N155</f>
        <v>0</v>
      </c>
      <c r="P155" s="104"/>
      <c r="Q155" s="104"/>
    </row>
    <row r="156" spans="1:17" ht="111.75" customHeight="1" x14ac:dyDescent="0.35">
      <c r="A156" s="18"/>
      <c r="B156" s="18"/>
      <c r="C156" s="19" t="s">
        <v>12</v>
      </c>
      <c r="D156" s="246" t="s">
        <v>95</v>
      </c>
      <c r="E156" s="40" t="s">
        <v>284</v>
      </c>
      <c r="F156" s="246" t="s">
        <v>94</v>
      </c>
      <c r="G156" s="247">
        <v>0</v>
      </c>
      <c r="H156" s="382"/>
      <c r="I156" s="473">
        <f t="shared" si="13"/>
        <v>0</v>
      </c>
      <c r="J156" s="104"/>
      <c r="K156" s="104"/>
      <c r="L156" s="104"/>
      <c r="M156" s="104"/>
      <c r="N156" s="104"/>
      <c r="O156" s="104"/>
      <c r="P156" s="104"/>
      <c r="Q156" s="104"/>
    </row>
    <row r="157" spans="1:17" ht="73.5" customHeight="1" x14ac:dyDescent="0.35">
      <c r="A157" s="18"/>
      <c r="B157" s="18"/>
      <c r="C157" s="19" t="s">
        <v>20</v>
      </c>
      <c r="D157" s="246" t="s">
        <v>96</v>
      </c>
      <c r="E157" s="40" t="s">
        <v>343</v>
      </c>
      <c r="F157" s="246" t="s">
        <v>94</v>
      </c>
      <c r="G157" s="117">
        <v>14</v>
      </c>
      <c r="H157" s="382">
        <v>4900</v>
      </c>
      <c r="I157" s="473">
        <f t="shared" si="13"/>
        <v>68600</v>
      </c>
      <c r="J157" s="104"/>
      <c r="K157" s="104"/>
      <c r="L157" s="104"/>
      <c r="M157" s="104"/>
      <c r="N157" s="104"/>
      <c r="O157" s="104"/>
      <c r="P157" s="104"/>
      <c r="Q157" s="104"/>
    </row>
    <row r="158" spans="1:17" ht="69" customHeight="1" x14ac:dyDescent="0.35">
      <c r="A158" s="18"/>
      <c r="B158" s="18"/>
      <c r="C158" s="19" t="s">
        <v>26</v>
      </c>
      <c r="D158" s="246" t="s">
        <v>789</v>
      </c>
      <c r="E158" s="23" t="s">
        <v>790</v>
      </c>
      <c r="F158" s="246" t="s">
        <v>13</v>
      </c>
      <c r="G158" s="247">
        <v>0</v>
      </c>
      <c r="H158" s="382"/>
      <c r="I158" s="473">
        <f t="shared" si="13"/>
        <v>0</v>
      </c>
      <c r="J158" s="104"/>
      <c r="K158" s="104"/>
      <c r="L158" s="104"/>
      <c r="M158" s="104"/>
      <c r="N158" s="104"/>
      <c r="O158" s="104"/>
      <c r="P158" s="104"/>
      <c r="Q158" s="104"/>
    </row>
    <row r="159" spans="1:17" ht="35.25" customHeight="1" x14ac:dyDescent="0.35">
      <c r="A159" s="18"/>
      <c r="B159" s="18"/>
      <c r="C159" s="19" t="s">
        <v>32</v>
      </c>
      <c r="D159" s="246" t="s">
        <v>791</v>
      </c>
      <c r="E159" s="23" t="s">
        <v>792</v>
      </c>
      <c r="F159" s="246" t="s">
        <v>22</v>
      </c>
      <c r="G159" s="247">
        <v>0</v>
      </c>
      <c r="H159" s="382"/>
      <c r="I159" s="473">
        <f t="shared" si="13"/>
        <v>0</v>
      </c>
      <c r="J159" s="104"/>
      <c r="K159" s="104"/>
      <c r="L159" s="104"/>
      <c r="M159" s="104"/>
      <c r="N159" s="104"/>
      <c r="O159" s="104"/>
      <c r="P159" s="104"/>
      <c r="Q159" s="104"/>
    </row>
    <row r="160" spans="1:17" ht="70.5" customHeight="1" x14ac:dyDescent="0.35">
      <c r="A160" s="18"/>
      <c r="B160" s="18"/>
      <c r="C160" s="19" t="s">
        <v>33</v>
      </c>
      <c r="D160" s="246" t="s">
        <v>97</v>
      </c>
      <c r="E160" s="23" t="s">
        <v>285</v>
      </c>
      <c r="F160" s="246" t="s">
        <v>13</v>
      </c>
      <c r="G160" s="247">
        <v>5.8</v>
      </c>
      <c r="H160" s="382">
        <v>1800</v>
      </c>
      <c r="I160" s="473">
        <f t="shared" si="13"/>
        <v>10440</v>
      </c>
      <c r="J160" s="104"/>
      <c r="K160" s="104"/>
      <c r="L160" s="104"/>
      <c r="M160" s="104"/>
      <c r="N160" s="104"/>
      <c r="O160" s="104"/>
      <c r="P160" s="104"/>
      <c r="Q160" s="104"/>
    </row>
    <row r="161" spans="1:17" ht="72" customHeight="1" x14ac:dyDescent="0.35">
      <c r="A161" s="18"/>
      <c r="B161" s="18"/>
      <c r="C161" s="19" t="s">
        <v>46</v>
      </c>
      <c r="D161" s="246" t="s">
        <v>793</v>
      </c>
      <c r="E161" s="23" t="s">
        <v>794</v>
      </c>
      <c r="F161" s="51" t="s">
        <v>71</v>
      </c>
      <c r="G161" s="247">
        <v>0</v>
      </c>
      <c r="H161" s="382"/>
      <c r="I161" s="473">
        <f t="shared" si="13"/>
        <v>0</v>
      </c>
      <c r="J161" s="104"/>
      <c r="K161" s="104"/>
      <c r="L161" s="104"/>
      <c r="M161" s="104"/>
      <c r="N161" s="104"/>
      <c r="O161" s="104"/>
      <c r="P161" s="104"/>
      <c r="Q161" s="104"/>
    </row>
    <row r="162" spans="1:17" ht="48" customHeight="1" x14ac:dyDescent="0.35">
      <c r="A162" s="18"/>
      <c r="B162" s="18"/>
      <c r="C162" s="19" t="s">
        <v>43</v>
      </c>
      <c r="D162" s="246" t="s">
        <v>795</v>
      </c>
      <c r="E162" s="23" t="s">
        <v>796</v>
      </c>
      <c r="F162" s="51" t="s">
        <v>71</v>
      </c>
      <c r="G162" s="247">
        <v>0</v>
      </c>
      <c r="H162" s="382"/>
      <c r="I162" s="473">
        <f t="shared" si="13"/>
        <v>0</v>
      </c>
      <c r="J162" s="104"/>
      <c r="K162" s="104"/>
      <c r="L162" s="104"/>
      <c r="M162" s="104"/>
      <c r="N162" s="104"/>
      <c r="O162" s="104"/>
      <c r="P162" s="104"/>
      <c r="Q162" s="104"/>
    </row>
    <row r="163" spans="1:17" ht="45.75" customHeight="1" x14ac:dyDescent="0.35">
      <c r="A163" s="18"/>
      <c r="B163" s="18"/>
      <c r="C163" s="19" t="s">
        <v>47</v>
      </c>
      <c r="D163" s="246" t="s">
        <v>797</v>
      </c>
      <c r="E163" s="23" t="s">
        <v>798</v>
      </c>
      <c r="F163" s="51" t="s">
        <v>799</v>
      </c>
      <c r="G163" s="247">
        <v>0</v>
      </c>
      <c r="H163" s="382"/>
      <c r="I163" s="473">
        <f t="shared" si="13"/>
        <v>0</v>
      </c>
      <c r="J163" s="104"/>
      <c r="K163" s="104"/>
      <c r="L163" s="104"/>
      <c r="M163" s="104"/>
      <c r="N163" s="104"/>
      <c r="O163" s="104"/>
      <c r="P163" s="104"/>
      <c r="Q163" s="104"/>
    </row>
    <row r="164" spans="1:17" ht="57.75" customHeight="1" x14ac:dyDescent="0.35">
      <c r="A164" s="18"/>
      <c r="B164" s="18"/>
      <c r="C164" s="19" t="s">
        <v>49</v>
      </c>
      <c r="D164" s="246" t="s">
        <v>800</v>
      </c>
      <c r="E164" s="23" t="s">
        <v>801</v>
      </c>
      <c r="F164" s="51" t="s">
        <v>98</v>
      </c>
      <c r="G164" s="247">
        <v>0</v>
      </c>
      <c r="H164" s="382"/>
      <c r="I164" s="473">
        <f t="shared" si="13"/>
        <v>0</v>
      </c>
      <c r="J164" s="104"/>
      <c r="K164" s="104"/>
      <c r="L164" s="104"/>
      <c r="M164" s="104"/>
      <c r="N164" s="104"/>
      <c r="O164" s="104"/>
      <c r="P164" s="104"/>
      <c r="Q164" s="104"/>
    </row>
    <row r="165" spans="1:17" ht="51.75" customHeight="1" x14ac:dyDescent="0.35">
      <c r="A165" s="18"/>
      <c r="B165" s="18"/>
      <c r="C165" s="19" t="s">
        <v>50</v>
      </c>
      <c r="D165" s="246" t="s">
        <v>802</v>
      </c>
      <c r="E165" s="23" t="s">
        <v>803</v>
      </c>
      <c r="F165" s="51" t="s">
        <v>669</v>
      </c>
      <c r="G165" s="247">
        <v>0</v>
      </c>
      <c r="H165" s="382"/>
      <c r="I165" s="473">
        <f t="shared" si="13"/>
        <v>0</v>
      </c>
      <c r="J165" s="104"/>
      <c r="K165" s="104"/>
      <c r="L165" s="104"/>
      <c r="M165" s="104"/>
      <c r="N165" s="104"/>
      <c r="O165" s="104"/>
      <c r="P165" s="104"/>
      <c r="Q165" s="104"/>
    </row>
    <row r="166" spans="1:17" ht="43.5" customHeight="1" x14ac:dyDescent="0.35">
      <c r="A166" s="18"/>
      <c r="B166" s="18"/>
      <c r="C166" s="19" t="s">
        <v>51</v>
      </c>
      <c r="D166" s="246" t="s">
        <v>99</v>
      </c>
      <c r="E166" s="23" t="s">
        <v>100</v>
      </c>
      <c r="F166" s="51" t="s">
        <v>22</v>
      </c>
      <c r="G166" s="247">
        <v>1</v>
      </c>
      <c r="H166" s="382">
        <v>3000</v>
      </c>
      <c r="I166" s="473">
        <f t="shared" si="13"/>
        <v>3000</v>
      </c>
      <c r="J166" s="104"/>
      <c r="K166" s="104"/>
      <c r="L166" s="104"/>
      <c r="M166" s="104"/>
      <c r="N166" s="104"/>
      <c r="O166" s="104"/>
      <c r="P166" s="104"/>
      <c r="Q166" s="104"/>
    </row>
    <row r="167" spans="1:17" ht="46.5" customHeight="1" x14ac:dyDescent="0.35">
      <c r="A167" s="18"/>
      <c r="B167" s="18"/>
      <c r="C167" s="19" t="s">
        <v>52</v>
      </c>
      <c r="D167" s="246" t="s">
        <v>101</v>
      </c>
      <c r="E167" s="23" t="s">
        <v>102</v>
      </c>
      <c r="F167" s="51" t="s">
        <v>22</v>
      </c>
      <c r="G167" s="247">
        <v>1</v>
      </c>
      <c r="H167" s="382">
        <v>3000</v>
      </c>
      <c r="I167" s="473">
        <f t="shared" si="13"/>
        <v>3000</v>
      </c>
      <c r="J167" s="104"/>
      <c r="K167" s="104"/>
      <c r="L167" s="104"/>
      <c r="M167" s="104"/>
      <c r="N167" s="104"/>
      <c r="O167" s="104"/>
      <c r="P167" s="104"/>
      <c r="Q167" s="104"/>
    </row>
    <row r="168" spans="1:17" ht="90" customHeight="1" x14ac:dyDescent="0.35">
      <c r="A168" s="52"/>
      <c r="B168" s="52"/>
      <c r="C168" s="19" t="s">
        <v>53</v>
      </c>
      <c r="D168" s="18" t="s">
        <v>804</v>
      </c>
      <c r="E168" s="40" t="s">
        <v>805</v>
      </c>
      <c r="F168" s="51" t="s">
        <v>806</v>
      </c>
      <c r="G168" s="247">
        <v>0</v>
      </c>
      <c r="H168" s="382"/>
      <c r="I168" s="473">
        <f t="shared" si="13"/>
        <v>0</v>
      </c>
      <c r="J168" s="104"/>
      <c r="K168" s="104"/>
      <c r="L168" s="104"/>
      <c r="M168" s="104"/>
      <c r="N168" s="104"/>
      <c r="O168" s="104"/>
      <c r="P168" s="104"/>
      <c r="Q168" s="104"/>
    </row>
    <row r="169" spans="1:17" ht="102" customHeight="1" x14ac:dyDescent="0.35">
      <c r="A169" s="52"/>
      <c r="B169" s="52"/>
      <c r="C169" s="19" t="s">
        <v>54</v>
      </c>
      <c r="D169" s="38" t="s">
        <v>807</v>
      </c>
      <c r="E169" s="39" t="s">
        <v>808</v>
      </c>
      <c r="F169" s="51" t="s">
        <v>806</v>
      </c>
      <c r="G169" s="247">
        <v>0</v>
      </c>
      <c r="H169" s="382"/>
      <c r="I169" s="473">
        <f t="shared" si="13"/>
        <v>0</v>
      </c>
      <c r="J169" s="104"/>
      <c r="K169" s="104"/>
      <c r="L169" s="104"/>
      <c r="M169" s="104"/>
      <c r="N169" s="104"/>
      <c r="O169" s="104"/>
      <c r="P169" s="104"/>
      <c r="Q169" s="104"/>
    </row>
    <row r="170" spans="1:17" ht="26" x14ac:dyDescent="0.35">
      <c r="A170" s="36" t="s">
        <v>809</v>
      </c>
      <c r="B170" s="36"/>
      <c r="C170" s="48"/>
      <c r="D170" s="48"/>
      <c r="E170" s="37"/>
      <c r="F170" s="36"/>
      <c r="G170" s="486"/>
      <c r="H170" s="405"/>
      <c r="I170" s="406">
        <f>SUM(I155:I169)</f>
        <v>148460</v>
      </c>
      <c r="J170" s="406"/>
      <c r="K170" s="406"/>
      <c r="L170" s="406"/>
      <c r="M170" s="406"/>
      <c r="N170" s="406"/>
      <c r="O170" s="406"/>
      <c r="P170" s="406"/>
      <c r="Q170" s="406"/>
    </row>
    <row r="171" spans="1:17" ht="15.5" x14ac:dyDescent="0.35">
      <c r="A171" s="12" t="s">
        <v>103</v>
      </c>
      <c r="B171" s="12"/>
      <c r="C171" s="12"/>
      <c r="D171" s="12"/>
      <c r="E171" s="42" t="s">
        <v>104</v>
      </c>
      <c r="F171" s="12"/>
      <c r="G171" s="488"/>
      <c r="H171" s="411"/>
      <c r="I171" s="412"/>
      <c r="J171" s="412"/>
      <c r="K171" s="412"/>
      <c r="L171" s="412"/>
      <c r="M171" s="412"/>
      <c r="N171" s="412"/>
      <c r="O171" s="412"/>
      <c r="P171" s="412"/>
      <c r="Q171" s="412"/>
    </row>
    <row r="172" spans="1:17" x14ac:dyDescent="0.35">
      <c r="A172" s="44"/>
      <c r="B172" s="44" t="s">
        <v>105</v>
      </c>
      <c r="C172" s="44"/>
      <c r="D172" s="44"/>
      <c r="E172" s="49" t="s">
        <v>106</v>
      </c>
      <c r="F172" s="44"/>
      <c r="G172" s="490"/>
      <c r="H172" s="417"/>
      <c r="I172" s="418"/>
      <c r="J172" s="418"/>
      <c r="K172" s="418"/>
      <c r="L172" s="418"/>
      <c r="M172" s="418"/>
      <c r="N172" s="418"/>
      <c r="O172" s="418"/>
      <c r="P172" s="418"/>
      <c r="Q172" s="418"/>
    </row>
    <row r="173" spans="1:17" ht="60.75" customHeight="1" x14ac:dyDescent="0.35">
      <c r="A173" s="19"/>
      <c r="B173" s="19"/>
      <c r="C173" s="19" t="s">
        <v>11</v>
      </c>
      <c r="D173" s="246"/>
      <c r="E173" s="53" t="s">
        <v>107</v>
      </c>
      <c r="F173" s="246"/>
      <c r="G173" s="247"/>
      <c r="H173" s="382"/>
      <c r="I173" s="473"/>
      <c r="J173" s="104"/>
      <c r="K173" s="104"/>
      <c r="L173" s="104"/>
      <c r="M173" s="104"/>
      <c r="N173" s="104"/>
      <c r="O173" s="104"/>
      <c r="P173" s="104"/>
      <c r="Q173" s="104"/>
    </row>
    <row r="174" spans="1:17" x14ac:dyDescent="0.35">
      <c r="A174" s="19"/>
      <c r="B174" s="19"/>
      <c r="C174" s="19" t="s">
        <v>12</v>
      </c>
      <c r="D174" s="246"/>
      <c r="E174" s="54" t="s">
        <v>810</v>
      </c>
      <c r="F174" s="246" t="s">
        <v>170</v>
      </c>
      <c r="G174" s="247">
        <v>0</v>
      </c>
      <c r="H174" s="424"/>
      <c r="I174" s="473">
        <f t="shared" ref="I174:I194" si="14">H174*$G174</f>
        <v>0</v>
      </c>
      <c r="J174" s="104"/>
      <c r="K174" s="104"/>
      <c r="L174" s="104"/>
      <c r="M174" s="104"/>
      <c r="N174" s="104"/>
      <c r="O174" s="104"/>
      <c r="P174" s="104"/>
      <c r="Q174" s="104"/>
    </row>
    <row r="175" spans="1:17" x14ac:dyDescent="0.35">
      <c r="A175" s="19"/>
      <c r="B175" s="19"/>
      <c r="C175" s="19" t="s">
        <v>14</v>
      </c>
      <c r="D175" s="246"/>
      <c r="E175" s="54" t="s">
        <v>108</v>
      </c>
      <c r="F175" s="246" t="s">
        <v>170</v>
      </c>
      <c r="G175" s="247">
        <v>22</v>
      </c>
      <c r="H175" s="424">
        <v>120</v>
      </c>
      <c r="I175" s="473">
        <f t="shared" si="14"/>
        <v>2640</v>
      </c>
      <c r="J175" s="471">
        <f>'Civil &amp; Interior'!M113</f>
        <v>22</v>
      </c>
      <c r="K175" s="500">
        <v>0</v>
      </c>
      <c r="L175" s="471">
        <f>K175+J175</f>
        <v>22</v>
      </c>
      <c r="M175" s="104">
        <f>J175*H175</f>
        <v>2640</v>
      </c>
      <c r="N175" s="104">
        <v>0</v>
      </c>
      <c r="O175" s="104">
        <f>N175</f>
        <v>0</v>
      </c>
      <c r="P175" s="104"/>
      <c r="Q175" s="104"/>
    </row>
    <row r="176" spans="1:17" x14ac:dyDescent="0.35">
      <c r="A176" s="19"/>
      <c r="B176" s="19"/>
      <c r="C176" s="19" t="s">
        <v>15</v>
      </c>
      <c r="D176" s="246"/>
      <c r="E176" s="54" t="s">
        <v>109</v>
      </c>
      <c r="F176" s="246" t="s">
        <v>170</v>
      </c>
      <c r="G176" s="247">
        <v>12</v>
      </c>
      <c r="H176" s="424">
        <v>130</v>
      </c>
      <c r="I176" s="473">
        <f t="shared" si="14"/>
        <v>1560</v>
      </c>
      <c r="J176" s="104">
        <f>'Civil &amp; Interior'!M116</f>
        <v>12</v>
      </c>
      <c r="K176" s="501">
        <v>0</v>
      </c>
      <c r="L176" s="104">
        <f>K176+J176</f>
        <v>12</v>
      </c>
      <c r="M176" s="104">
        <f>J176*H176</f>
        <v>1560</v>
      </c>
      <c r="N176" s="104">
        <v>0</v>
      </c>
      <c r="O176" s="104">
        <f>N176</f>
        <v>0</v>
      </c>
      <c r="P176" s="104"/>
      <c r="Q176" s="104"/>
    </row>
    <row r="177" spans="1:17" x14ac:dyDescent="0.35">
      <c r="A177" s="19"/>
      <c r="B177" s="19"/>
      <c r="C177" s="19" t="s">
        <v>16</v>
      </c>
      <c r="D177" s="246"/>
      <c r="E177" s="54" t="s">
        <v>110</v>
      </c>
      <c r="F177" s="246" t="s">
        <v>170</v>
      </c>
      <c r="G177" s="247">
        <f>0.2/100*G2</f>
        <v>1.032</v>
      </c>
      <c r="H177" s="424">
        <v>190</v>
      </c>
      <c r="I177" s="473">
        <f t="shared" si="14"/>
        <v>196.08</v>
      </c>
      <c r="J177" s="104"/>
      <c r="K177" s="104"/>
      <c r="L177" s="104"/>
      <c r="M177" s="104"/>
      <c r="N177" s="104"/>
      <c r="O177" s="104"/>
      <c r="P177" s="104"/>
      <c r="Q177" s="104"/>
    </row>
    <row r="178" spans="1:17" x14ac:dyDescent="0.35">
      <c r="A178" s="19"/>
      <c r="B178" s="19"/>
      <c r="C178" s="19" t="s">
        <v>17</v>
      </c>
      <c r="D178" s="246"/>
      <c r="E178" s="54" t="s">
        <v>111</v>
      </c>
      <c r="F178" s="246" t="s">
        <v>170</v>
      </c>
      <c r="G178" s="247">
        <v>2</v>
      </c>
      <c r="H178" s="424">
        <v>240</v>
      </c>
      <c r="I178" s="473">
        <f t="shared" si="14"/>
        <v>480</v>
      </c>
      <c r="J178" s="104"/>
      <c r="K178" s="104"/>
      <c r="L178" s="104"/>
      <c r="M178" s="104"/>
      <c r="N178" s="104"/>
      <c r="O178" s="104"/>
      <c r="P178" s="104"/>
      <c r="Q178" s="104"/>
    </row>
    <row r="179" spans="1:17" ht="32.25" customHeight="1" x14ac:dyDescent="0.35">
      <c r="A179" s="19"/>
      <c r="B179" s="19"/>
      <c r="C179" s="19" t="s">
        <v>20</v>
      </c>
      <c r="D179" s="38"/>
      <c r="E179" s="55" t="s">
        <v>811</v>
      </c>
      <c r="F179" s="246"/>
      <c r="G179" s="247"/>
      <c r="H179" s="424"/>
      <c r="I179" s="473"/>
      <c r="J179" s="104"/>
      <c r="K179" s="104"/>
      <c r="L179" s="104"/>
      <c r="M179" s="104"/>
      <c r="N179" s="104"/>
      <c r="O179" s="104"/>
      <c r="P179" s="104"/>
      <c r="Q179" s="104"/>
    </row>
    <row r="180" spans="1:17" x14ac:dyDescent="0.35">
      <c r="A180" s="19"/>
      <c r="B180" s="19"/>
      <c r="C180" s="19" t="s">
        <v>21</v>
      </c>
      <c r="D180" s="38"/>
      <c r="E180" s="53" t="s">
        <v>810</v>
      </c>
      <c r="F180" s="425" t="s">
        <v>22</v>
      </c>
      <c r="G180" s="247">
        <v>0</v>
      </c>
      <c r="H180" s="424"/>
      <c r="I180" s="473">
        <f t="shared" si="14"/>
        <v>0</v>
      </c>
      <c r="J180" s="104"/>
      <c r="K180" s="104"/>
      <c r="L180" s="104"/>
      <c r="M180" s="104"/>
      <c r="N180" s="104"/>
      <c r="O180" s="104"/>
      <c r="P180" s="104"/>
      <c r="Q180" s="104"/>
    </row>
    <row r="181" spans="1:17" x14ac:dyDescent="0.35">
      <c r="A181" s="19"/>
      <c r="B181" s="19"/>
      <c r="C181" s="19" t="s">
        <v>23</v>
      </c>
      <c r="D181" s="38"/>
      <c r="E181" s="53" t="s">
        <v>108</v>
      </c>
      <c r="F181" s="425" t="s">
        <v>22</v>
      </c>
      <c r="G181" s="247">
        <v>0</v>
      </c>
      <c r="H181" s="424"/>
      <c r="I181" s="473">
        <f t="shared" si="14"/>
        <v>0</v>
      </c>
      <c r="J181" s="104"/>
      <c r="K181" s="104"/>
      <c r="L181" s="104"/>
      <c r="M181" s="104"/>
      <c r="N181" s="104"/>
      <c r="O181" s="104"/>
      <c r="P181" s="104"/>
      <c r="Q181" s="104"/>
    </row>
    <row r="182" spans="1:17" x14ac:dyDescent="0.35">
      <c r="A182" s="19"/>
      <c r="B182" s="19"/>
      <c r="C182" s="19" t="s">
        <v>24</v>
      </c>
      <c r="D182" s="38"/>
      <c r="E182" s="53" t="s">
        <v>109</v>
      </c>
      <c r="F182" s="425" t="s">
        <v>22</v>
      </c>
      <c r="G182" s="247">
        <v>0</v>
      </c>
      <c r="H182" s="424"/>
      <c r="I182" s="473">
        <f t="shared" si="14"/>
        <v>0</v>
      </c>
      <c r="J182" s="104"/>
      <c r="K182" s="104"/>
      <c r="L182" s="104"/>
      <c r="M182" s="104"/>
      <c r="N182" s="104"/>
      <c r="O182" s="104"/>
      <c r="P182" s="104"/>
      <c r="Q182" s="104"/>
    </row>
    <row r="183" spans="1:17" x14ac:dyDescent="0.35">
      <c r="A183" s="19"/>
      <c r="B183" s="19"/>
      <c r="C183" s="19" t="s">
        <v>25</v>
      </c>
      <c r="D183" s="38"/>
      <c r="E183" s="53" t="s">
        <v>110</v>
      </c>
      <c r="F183" s="425" t="s">
        <v>22</v>
      </c>
      <c r="G183" s="247">
        <v>0</v>
      </c>
      <c r="H183" s="424"/>
      <c r="I183" s="473">
        <f t="shared" si="14"/>
        <v>0</v>
      </c>
      <c r="J183" s="104"/>
      <c r="K183" s="104"/>
      <c r="L183" s="104"/>
      <c r="M183" s="104"/>
      <c r="N183" s="104"/>
      <c r="O183" s="104"/>
      <c r="P183" s="104"/>
      <c r="Q183" s="104"/>
    </row>
    <row r="184" spans="1:17" x14ac:dyDescent="0.35">
      <c r="A184" s="19"/>
      <c r="B184" s="19"/>
      <c r="C184" s="19" t="s">
        <v>812</v>
      </c>
      <c r="D184" s="38"/>
      <c r="E184" s="53" t="s">
        <v>111</v>
      </c>
      <c r="F184" s="425" t="s">
        <v>22</v>
      </c>
      <c r="G184" s="247">
        <v>0</v>
      </c>
      <c r="H184" s="424"/>
      <c r="I184" s="473">
        <f t="shared" si="14"/>
        <v>0</v>
      </c>
      <c r="J184" s="104"/>
      <c r="K184" s="104"/>
      <c r="L184" s="104"/>
      <c r="M184" s="104"/>
      <c r="N184" s="104"/>
      <c r="O184" s="104"/>
      <c r="P184" s="104"/>
      <c r="Q184" s="104"/>
    </row>
    <row r="185" spans="1:17" ht="33" customHeight="1" x14ac:dyDescent="0.35">
      <c r="A185" s="19"/>
      <c r="B185" s="19"/>
      <c r="C185" s="19" t="s">
        <v>26</v>
      </c>
      <c r="D185" s="246"/>
      <c r="E185" s="30" t="s">
        <v>813</v>
      </c>
      <c r="F185" s="246"/>
      <c r="G185" s="247"/>
      <c r="H185" s="424"/>
      <c r="I185" s="473"/>
      <c r="J185" s="104"/>
      <c r="K185" s="104"/>
      <c r="L185" s="104"/>
      <c r="M185" s="104"/>
      <c r="N185" s="104"/>
      <c r="O185" s="104"/>
      <c r="P185" s="104"/>
      <c r="Q185" s="104"/>
    </row>
    <row r="186" spans="1:17" x14ac:dyDescent="0.35">
      <c r="A186" s="19"/>
      <c r="B186" s="19"/>
      <c r="C186" s="19" t="s">
        <v>34</v>
      </c>
      <c r="D186" s="246"/>
      <c r="E186" s="54" t="s">
        <v>814</v>
      </c>
      <c r="F186" s="246" t="s">
        <v>170</v>
      </c>
      <c r="G186" s="247">
        <v>0</v>
      </c>
      <c r="H186" s="424"/>
      <c r="I186" s="473">
        <f t="shared" si="14"/>
        <v>0</v>
      </c>
      <c r="J186" s="104"/>
      <c r="K186" s="104"/>
      <c r="L186" s="104"/>
      <c r="M186" s="104"/>
      <c r="N186" s="104"/>
      <c r="O186" s="104"/>
      <c r="P186" s="104"/>
      <c r="Q186" s="104"/>
    </row>
    <row r="187" spans="1:17" x14ac:dyDescent="0.35">
      <c r="A187" s="19"/>
      <c r="B187" s="19"/>
      <c r="C187" s="19" t="s">
        <v>36</v>
      </c>
      <c r="D187" s="246"/>
      <c r="E187" s="54" t="s">
        <v>815</v>
      </c>
      <c r="F187" s="246" t="s">
        <v>170</v>
      </c>
      <c r="G187" s="247">
        <v>0</v>
      </c>
      <c r="H187" s="424"/>
      <c r="I187" s="473">
        <f t="shared" si="14"/>
        <v>0</v>
      </c>
      <c r="J187" s="104"/>
      <c r="K187" s="104"/>
      <c r="L187" s="104"/>
      <c r="M187" s="104"/>
      <c r="N187" s="104"/>
      <c r="O187" s="104"/>
      <c r="P187" s="104"/>
      <c r="Q187" s="104"/>
    </row>
    <row r="188" spans="1:17" ht="51.75" customHeight="1" x14ac:dyDescent="0.35">
      <c r="A188" s="19"/>
      <c r="B188" s="19"/>
      <c r="C188" s="19" t="s">
        <v>32</v>
      </c>
      <c r="D188" s="246"/>
      <c r="E188" s="30" t="s">
        <v>112</v>
      </c>
      <c r="F188" s="246"/>
      <c r="G188" s="247"/>
      <c r="H188" s="424"/>
      <c r="I188" s="473"/>
      <c r="J188" s="104"/>
      <c r="K188" s="104"/>
      <c r="L188" s="104"/>
      <c r="M188" s="104"/>
      <c r="N188" s="104"/>
      <c r="O188" s="104"/>
      <c r="P188" s="104"/>
      <c r="Q188" s="104"/>
    </row>
    <row r="189" spans="1:17" x14ac:dyDescent="0.35">
      <c r="A189" s="19"/>
      <c r="B189" s="19"/>
      <c r="C189" s="19" t="s">
        <v>78</v>
      </c>
      <c r="D189" s="246"/>
      <c r="E189" s="54" t="s">
        <v>113</v>
      </c>
      <c r="F189" s="246" t="s">
        <v>89</v>
      </c>
      <c r="G189" s="247">
        <v>2</v>
      </c>
      <c r="H189" s="424">
        <v>800</v>
      </c>
      <c r="I189" s="473">
        <f t="shared" si="14"/>
        <v>1600</v>
      </c>
      <c r="J189" s="104">
        <f>'Civil &amp; Interior'!M120</f>
        <v>2</v>
      </c>
      <c r="K189" s="501">
        <v>0</v>
      </c>
      <c r="L189" s="104">
        <f>K189+J189</f>
        <v>2</v>
      </c>
      <c r="M189" s="104">
        <f>J189*H189</f>
        <v>1600</v>
      </c>
      <c r="N189" s="104">
        <v>0</v>
      </c>
      <c r="O189" s="104">
        <f>N189</f>
        <v>0</v>
      </c>
      <c r="P189" s="104"/>
      <c r="Q189" s="104"/>
    </row>
    <row r="190" spans="1:17" x14ac:dyDescent="0.35">
      <c r="A190" s="19"/>
      <c r="B190" s="19"/>
      <c r="C190" s="19" t="s">
        <v>169</v>
      </c>
      <c r="D190" s="246"/>
      <c r="E190" s="54" t="s">
        <v>114</v>
      </c>
      <c r="F190" s="246" t="s">
        <v>89</v>
      </c>
      <c r="G190" s="247">
        <v>2</v>
      </c>
      <c r="H190" s="424">
        <v>1200</v>
      </c>
      <c r="I190" s="473">
        <f t="shared" si="14"/>
        <v>2400</v>
      </c>
      <c r="J190" s="104">
        <f>'Civil &amp; Interior'!M121</f>
        <v>2</v>
      </c>
      <c r="K190" s="501">
        <v>0</v>
      </c>
      <c r="L190" s="104">
        <f>K190+J190</f>
        <v>2</v>
      </c>
      <c r="M190" s="104">
        <f>J190*H190</f>
        <v>2400</v>
      </c>
      <c r="N190" s="104">
        <v>0</v>
      </c>
      <c r="O190" s="104">
        <f>N190</f>
        <v>0</v>
      </c>
      <c r="P190" s="104"/>
      <c r="Q190" s="104"/>
    </row>
    <row r="191" spans="1:17" x14ac:dyDescent="0.35">
      <c r="A191" s="19"/>
      <c r="B191" s="19"/>
      <c r="C191" s="19" t="s">
        <v>37</v>
      </c>
      <c r="D191" s="246"/>
      <c r="E191" s="54" t="s">
        <v>115</v>
      </c>
      <c r="F191" s="246" t="s">
        <v>89</v>
      </c>
      <c r="G191" s="247">
        <f>0.4/100*G2</f>
        <v>2.0640000000000001</v>
      </c>
      <c r="H191" s="424">
        <v>1800</v>
      </c>
      <c r="I191" s="473">
        <f t="shared" si="14"/>
        <v>3715.2000000000003</v>
      </c>
      <c r="J191" s="104"/>
      <c r="K191" s="104"/>
      <c r="L191" s="104"/>
      <c r="M191" s="104"/>
      <c r="N191" s="104"/>
      <c r="O191" s="104"/>
      <c r="P191" s="104"/>
      <c r="Q191" s="104"/>
    </row>
    <row r="192" spans="1:17" x14ac:dyDescent="0.35">
      <c r="A192" s="19"/>
      <c r="B192" s="19"/>
      <c r="C192" s="19" t="s">
        <v>816</v>
      </c>
      <c r="D192" s="246"/>
      <c r="E192" s="54" t="s">
        <v>817</v>
      </c>
      <c r="F192" s="246" t="s">
        <v>89</v>
      </c>
      <c r="G192" s="247">
        <v>0</v>
      </c>
      <c r="H192" s="424"/>
      <c r="I192" s="473">
        <f t="shared" si="14"/>
        <v>0</v>
      </c>
      <c r="J192" s="104"/>
      <c r="K192" s="104"/>
      <c r="L192" s="104"/>
      <c r="M192" s="104"/>
      <c r="N192" s="104"/>
      <c r="O192" s="104"/>
      <c r="P192" s="104"/>
      <c r="Q192" s="104"/>
    </row>
    <row r="193" spans="1:17" x14ac:dyDescent="0.35">
      <c r="A193" s="19"/>
      <c r="B193" s="19"/>
      <c r="C193" s="19" t="s">
        <v>818</v>
      </c>
      <c r="D193" s="246"/>
      <c r="E193" s="54" t="s">
        <v>819</v>
      </c>
      <c r="F193" s="246" t="s">
        <v>89</v>
      </c>
      <c r="G193" s="247">
        <v>0</v>
      </c>
      <c r="H193" s="424"/>
      <c r="I193" s="473">
        <f t="shared" si="14"/>
        <v>0</v>
      </c>
      <c r="J193" s="104"/>
      <c r="K193" s="104"/>
      <c r="L193" s="104"/>
      <c r="M193" s="104"/>
      <c r="N193" s="104"/>
      <c r="O193" s="104"/>
      <c r="P193" s="104"/>
      <c r="Q193" s="104"/>
    </row>
    <row r="194" spans="1:17" ht="35.25" customHeight="1" x14ac:dyDescent="0.35">
      <c r="A194" s="19"/>
      <c r="B194" s="19"/>
      <c r="C194" s="19" t="s">
        <v>33</v>
      </c>
      <c r="D194" s="18"/>
      <c r="E194" s="56" t="s">
        <v>820</v>
      </c>
      <c r="F194" s="246" t="s">
        <v>89</v>
      </c>
      <c r="G194" s="247">
        <v>0</v>
      </c>
      <c r="H194" s="424"/>
      <c r="I194" s="473">
        <f t="shared" si="14"/>
        <v>0</v>
      </c>
      <c r="J194" s="104"/>
      <c r="K194" s="104"/>
      <c r="L194" s="104"/>
      <c r="M194" s="104"/>
      <c r="N194" s="104"/>
      <c r="O194" s="104"/>
      <c r="P194" s="104"/>
      <c r="Q194" s="104"/>
    </row>
    <row r="195" spans="1:17" x14ac:dyDescent="0.35">
      <c r="A195" s="19"/>
      <c r="B195" s="19"/>
      <c r="C195" s="19" t="s">
        <v>46</v>
      </c>
      <c r="D195" s="18"/>
      <c r="E195" s="426" t="s">
        <v>821</v>
      </c>
      <c r="F195" s="246"/>
      <c r="G195" s="247"/>
      <c r="H195" s="424"/>
      <c r="I195" s="473"/>
      <c r="J195" s="104"/>
      <c r="K195" s="104"/>
      <c r="L195" s="104"/>
      <c r="M195" s="104"/>
      <c r="N195" s="104"/>
      <c r="O195" s="104"/>
      <c r="P195" s="104"/>
      <c r="Q195" s="104"/>
    </row>
    <row r="196" spans="1:17" x14ac:dyDescent="0.35">
      <c r="A196" s="19"/>
      <c r="B196" s="19"/>
      <c r="C196" s="19" t="s">
        <v>822</v>
      </c>
      <c r="D196" s="18"/>
      <c r="E196" s="56" t="s">
        <v>823</v>
      </c>
      <c r="F196" s="246" t="s">
        <v>89</v>
      </c>
      <c r="G196" s="247">
        <v>0</v>
      </c>
      <c r="H196" s="424"/>
      <c r="I196" s="473">
        <f t="shared" ref="I196:I198" si="15">H196*$G196</f>
        <v>0</v>
      </c>
      <c r="J196" s="104"/>
      <c r="K196" s="104"/>
      <c r="L196" s="104"/>
      <c r="M196" s="104"/>
      <c r="N196" s="104"/>
      <c r="O196" s="104"/>
      <c r="P196" s="104"/>
      <c r="Q196" s="104"/>
    </row>
    <row r="197" spans="1:17" x14ac:dyDescent="0.35">
      <c r="A197" s="19"/>
      <c r="B197" s="19"/>
      <c r="C197" s="19" t="s">
        <v>824</v>
      </c>
      <c r="D197" s="18"/>
      <c r="E197" s="56" t="s">
        <v>825</v>
      </c>
      <c r="F197" s="246" t="s">
        <v>89</v>
      </c>
      <c r="G197" s="247">
        <v>0</v>
      </c>
      <c r="H197" s="424"/>
      <c r="I197" s="473">
        <f t="shared" si="15"/>
        <v>0</v>
      </c>
      <c r="J197" s="104"/>
      <c r="K197" s="104"/>
      <c r="L197" s="104"/>
      <c r="M197" s="104"/>
      <c r="N197" s="104"/>
      <c r="O197" s="104"/>
      <c r="P197" s="104"/>
      <c r="Q197" s="104"/>
    </row>
    <row r="198" spans="1:17" x14ac:dyDescent="0.35">
      <c r="A198" s="19"/>
      <c r="B198" s="19"/>
      <c r="C198" s="19" t="s">
        <v>826</v>
      </c>
      <c r="D198" s="18"/>
      <c r="E198" s="56" t="s">
        <v>827</v>
      </c>
      <c r="F198" s="246" t="s">
        <v>89</v>
      </c>
      <c r="G198" s="247">
        <v>0</v>
      </c>
      <c r="H198" s="424"/>
      <c r="I198" s="473">
        <f t="shared" si="15"/>
        <v>0</v>
      </c>
      <c r="J198" s="104"/>
      <c r="K198" s="104"/>
      <c r="L198" s="104"/>
      <c r="M198" s="104"/>
      <c r="N198" s="104"/>
      <c r="O198" s="104"/>
      <c r="P198" s="104"/>
      <c r="Q198" s="104"/>
    </row>
    <row r="199" spans="1:17" ht="26" x14ac:dyDescent="0.35">
      <c r="A199" s="36" t="s">
        <v>828</v>
      </c>
      <c r="B199" s="36"/>
      <c r="C199" s="48"/>
      <c r="D199" s="48"/>
      <c r="E199" s="37"/>
      <c r="F199" s="36"/>
      <c r="G199" s="486"/>
      <c r="H199" s="405"/>
      <c r="I199" s="406">
        <f>SUM(I174:I198)</f>
        <v>12591.28</v>
      </c>
      <c r="J199" s="406"/>
      <c r="K199" s="406"/>
      <c r="L199" s="406"/>
      <c r="M199" s="406"/>
      <c r="N199" s="406"/>
      <c r="O199" s="406"/>
      <c r="P199" s="406"/>
      <c r="Q199" s="406"/>
    </row>
    <row r="200" spans="1:17" x14ac:dyDescent="0.35">
      <c r="A200" s="44"/>
      <c r="B200" s="44" t="s">
        <v>117</v>
      </c>
      <c r="C200" s="44"/>
      <c r="D200" s="44"/>
      <c r="E200" s="49" t="s">
        <v>118</v>
      </c>
      <c r="F200" s="44"/>
      <c r="G200" s="490"/>
      <c r="H200" s="417"/>
      <c r="I200" s="418"/>
      <c r="J200" s="418"/>
      <c r="K200" s="418"/>
      <c r="L200" s="418"/>
      <c r="M200" s="418"/>
      <c r="N200" s="418"/>
      <c r="O200" s="418"/>
      <c r="P200" s="418"/>
      <c r="Q200" s="418"/>
    </row>
    <row r="201" spans="1:17" ht="84" customHeight="1" x14ac:dyDescent="0.35">
      <c r="A201" s="19"/>
      <c r="B201" s="19"/>
      <c r="C201" s="19" t="s">
        <v>11</v>
      </c>
      <c r="D201" s="246"/>
      <c r="E201" s="54" t="s">
        <v>119</v>
      </c>
      <c r="F201" s="246"/>
      <c r="G201" s="247"/>
      <c r="H201" s="382"/>
      <c r="I201" s="473"/>
      <c r="J201" s="104"/>
      <c r="K201" s="104"/>
      <c r="L201" s="104"/>
      <c r="M201" s="104"/>
      <c r="N201" s="104"/>
      <c r="O201" s="104"/>
      <c r="P201" s="104"/>
      <c r="Q201" s="104"/>
    </row>
    <row r="202" spans="1:17" x14ac:dyDescent="0.35">
      <c r="A202" s="19"/>
      <c r="B202" s="19"/>
      <c r="C202" s="19" t="s">
        <v>12</v>
      </c>
      <c r="D202" s="246"/>
      <c r="E202" s="54" t="s">
        <v>120</v>
      </c>
      <c r="F202" s="246" t="s">
        <v>53</v>
      </c>
      <c r="G202" s="247">
        <v>0</v>
      </c>
      <c r="H202" s="382"/>
      <c r="I202" s="473">
        <f t="shared" ref="I202:I213" si="16">H202*$G202</f>
        <v>0</v>
      </c>
      <c r="J202" s="104"/>
      <c r="K202" s="104"/>
      <c r="L202" s="104"/>
      <c r="M202" s="104"/>
      <c r="N202" s="104"/>
      <c r="O202" s="104"/>
      <c r="P202" s="104"/>
      <c r="Q202" s="104"/>
    </row>
    <row r="203" spans="1:17" x14ac:dyDescent="0.35">
      <c r="A203" s="19"/>
      <c r="B203" s="19"/>
      <c r="C203" s="19" t="s">
        <v>14</v>
      </c>
      <c r="D203" s="246"/>
      <c r="E203" s="54" t="s">
        <v>121</v>
      </c>
      <c r="F203" s="246" t="s">
        <v>53</v>
      </c>
      <c r="G203" s="247">
        <f>2.16/100*G2</f>
        <v>11.1456</v>
      </c>
      <c r="H203" s="382">
        <v>350</v>
      </c>
      <c r="I203" s="473">
        <f t="shared" si="16"/>
        <v>3900.96</v>
      </c>
      <c r="J203" s="104">
        <f>'Civil &amp; Interior'!M126</f>
        <v>11</v>
      </c>
      <c r="K203" s="501">
        <v>0</v>
      </c>
      <c r="L203" s="104">
        <f>K203+J203</f>
        <v>11</v>
      </c>
      <c r="M203" s="104">
        <f>J203*H203</f>
        <v>3850</v>
      </c>
      <c r="N203" s="104">
        <v>0</v>
      </c>
      <c r="O203" s="104">
        <f>N203</f>
        <v>0</v>
      </c>
      <c r="P203" s="104"/>
      <c r="Q203" s="104"/>
    </row>
    <row r="204" spans="1:17" x14ac:dyDescent="0.35">
      <c r="A204" s="19"/>
      <c r="B204" s="19"/>
      <c r="C204" s="19" t="s">
        <v>15</v>
      </c>
      <c r="D204" s="246"/>
      <c r="E204" s="54" t="s">
        <v>122</v>
      </c>
      <c r="F204" s="246" t="s">
        <v>53</v>
      </c>
      <c r="G204" s="247">
        <v>0</v>
      </c>
      <c r="H204" s="382"/>
      <c r="I204" s="473">
        <f t="shared" si="16"/>
        <v>0</v>
      </c>
      <c r="J204" s="104"/>
      <c r="K204" s="104"/>
      <c r="L204" s="104"/>
      <c r="M204" s="104"/>
      <c r="N204" s="104"/>
      <c r="O204" s="104"/>
      <c r="P204" s="104"/>
      <c r="Q204" s="104"/>
    </row>
    <row r="205" spans="1:17" x14ac:dyDescent="0.35">
      <c r="A205" s="19"/>
      <c r="B205" s="19"/>
      <c r="C205" s="19" t="s">
        <v>16</v>
      </c>
      <c r="D205" s="246"/>
      <c r="E205" s="54" t="s">
        <v>123</v>
      </c>
      <c r="F205" s="246" t="s">
        <v>53</v>
      </c>
      <c r="G205" s="247">
        <v>0</v>
      </c>
      <c r="H205" s="382"/>
      <c r="I205" s="473">
        <f t="shared" si="16"/>
        <v>0</v>
      </c>
      <c r="J205" s="104"/>
      <c r="K205" s="104"/>
      <c r="L205" s="104"/>
      <c r="M205" s="104"/>
      <c r="N205" s="104">
        <v>0</v>
      </c>
      <c r="O205" s="104"/>
      <c r="P205" s="104"/>
      <c r="Q205" s="104"/>
    </row>
    <row r="206" spans="1:17" x14ac:dyDescent="0.35">
      <c r="A206" s="19"/>
      <c r="B206" s="19"/>
      <c r="C206" s="19" t="s">
        <v>17</v>
      </c>
      <c r="D206" s="246"/>
      <c r="E206" s="54" t="s">
        <v>124</v>
      </c>
      <c r="F206" s="246" t="s">
        <v>53</v>
      </c>
      <c r="G206" s="247">
        <v>7</v>
      </c>
      <c r="H206" s="382">
        <v>500</v>
      </c>
      <c r="I206" s="473">
        <f t="shared" si="16"/>
        <v>3500</v>
      </c>
      <c r="J206" s="104">
        <f>'Civil &amp; Interior'!M129</f>
        <v>7</v>
      </c>
      <c r="K206" s="501">
        <v>0</v>
      </c>
      <c r="L206" s="104">
        <f>K206+J206</f>
        <v>7</v>
      </c>
      <c r="M206" s="104">
        <f>J206*H206</f>
        <v>3500</v>
      </c>
      <c r="N206" s="104">
        <v>0</v>
      </c>
      <c r="O206" s="104">
        <f>N206</f>
        <v>0</v>
      </c>
      <c r="P206" s="104"/>
      <c r="Q206" s="104"/>
    </row>
    <row r="207" spans="1:17" x14ac:dyDescent="0.35">
      <c r="A207" s="19"/>
      <c r="B207" s="19"/>
      <c r="C207" s="19" t="s">
        <v>18</v>
      </c>
      <c r="D207" s="246"/>
      <c r="E207" s="54" t="s">
        <v>125</v>
      </c>
      <c r="F207" s="246" t="s">
        <v>53</v>
      </c>
      <c r="G207" s="247">
        <v>7</v>
      </c>
      <c r="H207" s="382">
        <v>600</v>
      </c>
      <c r="I207" s="473">
        <f t="shared" si="16"/>
        <v>4200</v>
      </c>
      <c r="J207" s="104">
        <f>'Civil &amp; Interior'!M130</f>
        <v>7</v>
      </c>
      <c r="K207" s="501">
        <v>0</v>
      </c>
      <c r="L207" s="104">
        <f t="shared" ref="L207:L209" si="17">K207+J207</f>
        <v>7</v>
      </c>
      <c r="M207" s="104">
        <f>J207*H207</f>
        <v>4200</v>
      </c>
      <c r="N207" s="104">
        <v>0</v>
      </c>
      <c r="O207" s="104">
        <f>N207</f>
        <v>0</v>
      </c>
      <c r="P207" s="104"/>
      <c r="Q207" s="104"/>
    </row>
    <row r="208" spans="1:17" x14ac:dyDescent="0.35">
      <c r="A208" s="19"/>
      <c r="B208" s="19"/>
      <c r="C208" s="19" t="s">
        <v>19</v>
      </c>
      <c r="D208" s="38"/>
      <c r="E208" s="55" t="s">
        <v>829</v>
      </c>
      <c r="F208" s="246" t="s">
        <v>53</v>
      </c>
      <c r="G208" s="247">
        <v>0</v>
      </c>
      <c r="H208" s="382"/>
      <c r="I208" s="473">
        <f t="shared" si="16"/>
        <v>0</v>
      </c>
      <c r="J208" s="104"/>
      <c r="K208" s="104"/>
      <c r="L208" s="104"/>
      <c r="M208" s="104"/>
      <c r="N208" s="104"/>
      <c r="O208" s="104"/>
      <c r="P208" s="104"/>
      <c r="Q208" s="104"/>
    </row>
    <row r="209" spans="1:17" ht="39" x14ac:dyDescent="0.35">
      <c r="A209" s="19"/>
      <c r="B209" s="19"/>
      <c r="C209" s="19" t="s">
        <v>20</v>
      </c>
      <c r="D209" s="246"/>
      <c r="E209" s="54" t="s">
        <v>126</v>
      </c>
      <c r="F209" s="246" t="s">
        <v>22</v>
      </c>
      <c r="G209" s="247">
        <v>2</v>
      </c>
      <c r="H209" s="382">
        <v>600</v>
      </c>
      <c r="I209" s="473">
        <f t="shared" si="16"/>
        <v>1200</v>
      </c>
      <c r="J209" s="104">
        <f>'Civil &amp; Interior'!M132</f>
        <v>2</v>
      </c>
      <c r="K209" s="501">
        <v>0</v>
      </c>
      <c r="L209" s="104">
        <f t="shared" si="17"/>
        <v>2</v>
      </c>
      <c r="M209" s="104">
        <f>J209*H209</f>
        <v>1200</v>
      </c>
      <c r="N209" s="104">
        <v>0</v>
      </c>
      <c r="O209" s="104">
        <f>N209</f>
        <v>0</v>
      </c>
      <c r="P209" s="104"/>
      <c r="Q209" s="104"/>
    </row>
    <row r="210" spans="1:17" ht="33.75" customHeight="1" x14ac:dyDescent="0.35">
      <c r="A210" s="19"/>
      <c r="B210" s="19"/>
      <c r="C210" s="19" t="s">
        <v>33</v>
      </c>
      <c r="D210" s="18"/>
      <c r="E210" s="54" t="s">
        <v>830</v>
      </c>
      <c r="F210" s="246" t="s">
        <v>22</v>
      </c>
      <c r="G210" s="247">
        <f>0.08/100*G2</f>
        <v>0.4128</v>
      </c>
      <c r="H210" s="382"/>
      <c r="I210" s="473">
        <f t="shared" si="16"/>
        <v>0</v>
      </c>
      <c r="J210" s="104"/>
      <c r="K210" s="104"/>
      <c r="L210" s="104"/>
      <c r="M210" s="104"/>
      <c r="N210" s="104"/>
      <c r="O210" s="104"/>
      <c r="P210" s="104"/>
      <c r="Q210" s="104"/>
    </row>
    <row r="211" spans="1:17" ht="36" customHeight="1" x14ac:dyDescent="0.35">
      <c r="A211" s="407"/>
      <c r="B211" s="407"/>
      <c r="C211" s="407" t="s">
        <v>32</v>
      </c>
      <c r="D211" s="21"/>
      <c r="E211" s="55" t="s">
        <v>831</v>
      </c>
      <c r="F211" s="38"/>
      <c r="G211" s="57">
        <v>0</v>
      </c>
      <c r="H211" s="401"/>
      <c r="I211" s="473">
        <f t="shared" si="16"/>
        <v>0</v>
      </c>
      <c r="J211" s="104"/>
      <c r="K211" s="104"/>
      <c r="L211" s="104"/>
      <c r="M211" s="104"/>
      <c r="N211" s="104"/>
      <c r="O211" s="104"/>
      <c r="P211" s="104"/>
      <c r="Q211" s="104"/>
    </row>
    <row r="212" spans="1:17" ht="45.75" customHeight="1" x14ac:dyDescent="0.35">
      <c r="A212" s="19"/>
      <c r="B212" s="19"/>
      <c r="C212" s="19" t="s">
        <v>46</v>
      </c>
      <c r="D212" s="18"/>
      <c r="E212" s="26" t="s">
        <v>832</v>
      </c>
      <c r="F212" s="246" t="s">
        <v>89</v>
      </c>
      <c r="G212" s="247">
        <f>0.08/100*G2</f>
        <v>0.4128</v>
      </c>
      <c r="H212" s="382"/>
      <c r="I212" s="473">
        <f t="shared" si="16"/>
        <v>0</v>
      </c>
      <c r="J212" s="104"/>
      <c r="K212" s="104"/>
      <c r="L212" s="104"/>
      <c r="M212" s="104"/>
      <c r="N212" s="104"/>
      <c r="O212" s="104"/>
      <c r="P212" s="104"/>
      <c r="Q212" s="104"/>
    </row>
    <row r="213" spans="1:17" ht="43.5" customHeight="1" x14ac:dyDescent="0.35">
      <c r="A213" s="19"/>
      <c r="B213" s="19"/>
      <c r="C213" s="19" t="s">
        <v>43</v>
      </c>
      <c r="D213" s="18"/>
      <c r="E213" s="26" t="s">
        <v>833</v>
      </c>
      <c r="F213" s="246" t="s">
        <v>834</v>
      </c>
      <c r="G213" s="247">
        <v>0</v>
      </c>
      <c r="H213" s="382"/>
      <c r="I213" s="473">
        <f t="shared" si="16"/>
        <v>0</v>
      </c>
      <c r="J213" s="104"/>
      <c r="K213" s="104"/>
      <c r="L213" s="104"/>
      <c r="M213" s="104"/>
      <c r="N213" s="104"/>
      <c r="O213" s="104"/>
      <c r="P213" s="104"/>
      <c r="Q213" s="104"/>
    </row>
    <row r="214" spans="1:17" ht="26" x14ac:dyDescent="0.35">
      <c r="A214" s="36" t="s">
        <v>835</v>
      </c>
      <c r="B214" s="36"/>
      <c r="C214" s="48"/>
      <c r="D214" s="48"/>
      <c r="E214" s="37"/>
      <c r="F214" s="36"/>
      <c r="G214" s="486"/>
      <c r="H214" s="405"/>
      <c r="I214" s="406">
        <f>SUM(I202:I213)</f>
        <v>12800.96</v>
      </c>
      <c r="J214" s="406"/>
      <c r="K214" s="406"/>
      <c r="L214" s="406"/>
      <c r="M214" s="406"/>
      <c r="N214" s="406"/>
      <c r="O214" s="406"/>
      <c r="P214" s="406"/>
      <c r="Q214" s="406"/>
    </row>
    <row r="215" spans="1:17" x14ac:dyDescent="0.35">
      <c r="A215" s="44"/>
      <c r="B215" s="44" t="s">
        <v>127</v>
      </c>
      <c r="C215" s="44"/>
      <c r="D215" s="44"/>
      <c r="E215" s="49" t="s">
        <v>128</v>
      </c>
      <c r="F215" s="44"/>
      <c r="G215" s="490"/>
      <c r="H215" s="417"/>
      <c r="I215" s="418"/>
      <c r="J215" s="418"/>
      <c r="K215" s="418"/>
      <c r="L215" s="418"/>
      <c r="M215" s="418"/>
      <c r="N215" s="418"/>
      <c r="O215" s="418"/>
      <c r="P215" s="418"/>
      <c r="Q215" s="418"/>
    </row>
    <row r="216" spans="1:17" ht="130.5" customHeight="1" x14ac:dyDescent="0.35">
      <c r="A216" s="19"/>
      <c r="B216" s="19"/>
      <c r="C216" s="19" t="s">
        <v>11</v>
      </c>
      <c r="D216" s="246"/>
      <c r="E216" s="58" t="s">
        <v>836</v>
      </c>
      <c r="F216" s="246" t="s">
        <v>129</v>
      </c>
      <c r="G216" s="247">
        <v>0</v>
      </c>
      <c r="H216" s="382"/>
      <c r="I216" s="473">
        <f t="shared" ref="I216:I217" si="18">H216*$G216</f>
        <v>0</v>
      </c>
      <c r="J216" s="104"/>
      <c r="K216" s="104"/>
      <c r="L216" s="104"/>
      <c r="M216" s="104"/>
      <c r="N216" s="104"/>
      <c r="O216" s="104"/>
      <c r="P216" s="104"/>
      <c r="Q216" s="104"/>
    </row>
    <row r="217" spans="1:17" ht="48" customHeight="1" x14ac:dyDescent="0.35">
      <c r="A217" s="19"/>
      <c r="B217" s="19"/>
      <c r="C217" s="19" t="s">
        <v>20</v>
      </c>
      <c r="D217" s="246"/>
      <c r="E217" s="58" t="s">
        <v>837</v>
      </c>
      <c r="F217" s="246" t="s">
        <v>129</v>
      </c>
      <c r="G217" s="247">
        <f>0.08/100*G2</f>
        <v>0.4128</v>
      </c>
      <c r="H217" s="382"/>
      <c r="I217" s="473">
        <f t="shared" si="18"/>
        <v>0</v>
      </c>
      <c r="J217" s="104"/>
      <c r="K217" s="104"/>
      <c r="L217" s="104"/>
      <c r="M217" s="104"/>
      <c r="N217" s="104"/>
      <c r="O217" s="104"/>
      <c r="P217" s="104"/>
      <c r="Q217" s="104"/>
    </row>
    <row r="218" spans="1:17" ht="48" customHeight="1" x14ac:dyDescent="0.35">
      <c r="A218" s="19"/>
      <c r="B218" s="19"/>
      <c r="C218" s="19" t="s">
        <v>393</v>
      </c>
      <c r="D218" s="246"/>
      <c r="E218" s="58" t="s">
        <v>395</v>
      </c>
      <c r="F218" s="246" t="s">
        <v>129</v>
      </c>
      <c r="G218" s="247">
        <v>1</v>
      </c>
      <c r="H218" s="382">
        <v>4000</v>
      </c>
      <c r="I218" s="476">
        <v>4000</v>
      </c>
      <c r="J218" s="104">
        <f>'Civil &amp; Interior'!M136</f>
        <v>1</v>
      </c>
      <c r="K218" s="501">
        <v>0</v>
      </c>
      <c r="L218" s="104">
        <f>K218+J218</f>
        <v>1</v>
      </c>
      <c r="M218" s="104">
        <f>J218*H218</f>
        <v>4000</v>
      </c>
      <c r="N218" s="104">
        <v>0</v>
      </c>
      <c r="O218" s="104">
        <f>N218</f>
        <v>0</v>
      </c>
      <c r="P218" s="104"/>
      <c r="Q218" s="104"/>
    </row>
    <row r="219" spans="1:17" ht="48" customHeight="1" x14ac:dyDescent="0.35">
      <c r="A219" s="19"/>
      <c r="B219" s="19"/>
      <c r="C219" s="19" t="s">
        <v>394</v>
      </c>
      <c r="D219" s="246"/>
      <c r="E219" s="58" t="s">
        <v>396</v>
      </c>
      <c r="F219" s="246" t="s">
        <v>129</v>
      </c>
      <c r="G219" s="247">
        <v>1</v>
      </c>
      <c r="H219" s="382">
        <v>3000</v>
      </c>
      <c r="I219" s="476">
        <v>3000</v>
      </c>
      <c r="J219" s="104">
        <f>'Civil &amp; Interior'!M137</f>
        <v>1</v>
      </c>
      <c r="K219" s="501">
        <v>0</v>
      </c>
      <c r="L219" s="104">
        <f>K219+J219</f>
        <v>1</v>
      </c>
      <c r="M219" s="104">
        <f>J219*H219</f>
        <v>3000</v>
      </c>
      <c r="N219" s="104">
        <v>0</v>
      </c>
      <c r="O219" s="104">
        <f>N219</f>
        <v>0</v>
      </c>
      <c r="P219" s="104"/>
      <c r="Q219" s="104"/>
    </row>
    <row r="220" spans="1:17" ht="26" x14ac:dyDescent="0.35">
      <c r="A220" s="36" t="s">
        <v>286</v>
      </c>
      <c r="B220" s="36"/>
      <c r="C220" s="48"/>
      <c r="D220" s="48"/>
      <c r="E220" s="37"/>
      <c r="F220" s="36"/>
      <c r="G220" s="486"/>
      <c r="H220" s="405"/>
      <c r="I220" s="406">
        <f>I219+I218</f>
        <v>7000</v>
      </c>
      <c r="J220" s="406"/>
      <c r="K220" s="406"/>
      <c r="L220" s="406"/>
      <c r="M220" s="406"/>
      <c r="N220" s="406"/>
      <c r="O220" s="406"/>
      <c r="P220" s="406"/>
      <c r="Q220" s="406"/>
    </row>
    <row r="221" spans="1:17" x14ac:dyDescent="0.35">
      <c r="A221" s="44"/>
      <c r="B221" s="44" t="s">
        <v>130</v>
      </c>
      <c r="C221" s="44"/>
      <c r="D221" s="44"/>
      <c r="E221" s="49" t="s">
        <v>131</v>
      </c>
      <c r="F221" s="44"/>
      <c r="G221" s="490"/>
      <c r="H221" s="417"/>
      <c r="I221" s="418"/>
      <c r="J221" s="418"/>
      <c r="K221" s="418"/>
      <c r="L221" s="418"/>
      <c r="M221" s="418"/>
      <c r="N221" s="418"/>
      <c r="O221" s="418"/>
      <c r="P221" s="418"/>
      <c r="Q221" s="418"/>
    </row>
    <row r="222" spans="1:17" ht="84" customHeight="1" x14ac:dyDescent="0.35">
      <c r="A222" s="427"/>
      <c r="B222" s="427"/>
      <c r="C222" s="19" t="s">
        <v>11</v>
      </c>
      <c r="D222" s="18"/>
      <c r="E222" s="22" t="s">
        <v>838</v>
      </c>
      <c r="F222" s="246"/>
      <c r="G222" s="247"/>
      <c r="H222" s="382"/>
      <c r="I222" s="473"/>
      <c r="J222" s="104"/>
      <c r="K222" s="104"/>
      <c r="L222" s="104"/>
      <c r="M222" s="104"/>
      <c r="N222" s="104"/>
      <c r="O222" s="104"/>
      <c r="P222" s="104"/>
      <c r="Q222" s="104"/>
    </row>
    <row r="223" spans="1:17" ht="37.5" customHeight="1" x14ac:dyDescent="0.35">
      <c r="A223" s="52"/>
      <c r="B223" s="52"/>
      <c r="C223" s="46" t="s">
        <v>12</v>
      </c>
      <c r="D223" s="246" t="s">
        <v>839</v>
      </c>
      <c r="E223" s="22" t="s">
        <v>840</v>
      </c>
      <c r="F223" s="246" t="s">
        <v>98</v>
      </c>
      <c r="G223" s="247">
        <v>0</v>
      </c>
      <c r="H223" s="382"/>
      <c r="I223" s="473">
        <f t="shared" ref="I223:I239" si="19">H223*$G223</f>
        <v>0</v>
      </c>
      <c r="J223" s="104"/>
      <c r="K223" s="104"/>
      <c r="L223" s="104"/>
      <c r="M223" s="104"/>
      <c r="N223" s="104"/>
      <c r="O223" s="104"/>
      <c r="P223" s="104"/>
      <c r="Q223" s="104"/>
    </row>
    <row r="224" spans="1:17" ht="36.75" customHeight="1" x14ac:dyDescent="0.35">
      <c r="A224" s="52"/>
      <c r="B224" s="52"/>
      <c r="C224" s="46" t="s">
        <v>14</v>
      </c>
      <c r="D224" s="246" t="s">
        <v>841</v>
      </c>
      <c r="E224" s="23" t="s">
        <v>842</v>
      </c>
      <c r="F224" s="246" t="s">
        <v>98</v>
      </c>
      <c r="G224" s="247">
        <v>0</v>
      </c>
      <c r="H224" s="382"/>
      <c r="I224" s="473">
        <f t="shared" si="19"/>
        <v>0</v>
      </c>
      <c r="J224" s="104"/>
      <c r="K224" s="104"/>
      <c r="L224" s="104"/>
      <c r="M224" s="104"/>
      <c r="N224" s="104"/>
      <c r="O224" s="104"/>
      <c r="P224" s="104"/>
      <c r="Q224" s="104"/>
    </row>
    <row r="225" spans="1:17" ht="35.25" customHeight="1" x14ac:dyDescent="0.35">
      <c r="A225" s="52"/>
      <c r="B225" s="52"/>
      <c r="C225" s="46" t="s">
        <v>15</v>
      </c>
      <c r="D225" s="246" t="s">
        <v>843</v>
      </c>
      <c r="E225" s="39" t="s">
        <v>844</v>
      </c>
      <c r="F225" s="246" t="s">
        <v>98</v>
      </c>
      <c r="G225" s="247">
        <v>0</v>
      </c>
      <c r="H225" s="382"/>
      <c r="I225" s="473">
        <f t="shared" si="19"/>
        <v>0</v>
      </c>
      <c r="J225" s="104"/>
      <c r="K225" s="104"/>
      <c r="L225" s="104"/>
      <c r="M225" s="104"/>
      <c r="N225" s="104"/>
      <c r="O225" s="104"/>
      <c r="P225" s="104"/>
      <c r="Q225" s="104"/>
    </row>
    <row r="226" spans="1:17" ht="37.5" customHeight="1" x14ac:dyDescent="0.35">
      <c r="A226" s="52"/>
      <c r="B226" s="52"/>
      <c r="C226" s="46" t="s">
        <v>16</v>
      </c>
      <c r="D226" s="246" t="s">
        <v>845</v>
      </c>
      <c r="E226" s="22" t="s">
        <v>846</v>
      </c>
      <c r="F226" s="246" t="s">
        <v>98</v>
      </c>
      <c r="G226" s="247">
        <v>0</v>
      </c>
      <c r="H226" s="382"/>
      <c r="I226" s="473">
        <f t="shared" si="19"/>
        <v>0</v>
      </c>
      <c r="J226" s="104"/>
      <c r="K226" s="104"/>
      <c r="L226" s="104"/>
      <c r="M226" s="104"/>
      <c r="N226" s="104"/>
      <c r="O226" s="104"/>
      <c r="P226" s="104"/>
      <c r="Q226" s="104"/>
    </row>
    <row r="227" spans="1:17" ht="34.5" customHeight="1" x14ac:dyDescent="0.35">
      <c r="A227" s="52"/>
      <c r="B227" s="52"/>
      <c r="C227" s="46" t="s">
        <v>17</v>
      </c>
      <c r="D227" s="246" t="s">
        <v>847</v>
      </c>
      <c r="E227" s="22" t="s">
        <v>848</v>
      </c>
      <c r="F227" s="246" t="s">
        <v>98</v>
      </c>
      <c r="G227" s="247">
        <v>0</v>
      </c>
      <c r="H227" s="382"/>
      <c r="I227" s="473">
        <f t="shared" si="19"/>
        <v>0</v>
      </c>
      <c r="J227" s="104"/>
      <c r="K227" s="104"/>
      <c r="L227" s="104"/>
      <c r="M227" s="104"/>
      <c r="N227" s="104"/>
      <c r="O227" s="104"/>
      <c r="P227" s="104"/>
      <c r="Q227" s="104"/>
    </row>
    <row r="228" spans="1:17" ht="46.5" customHeight="1" x14ac:dyDescent="0.35">
      <c r="A228" s="52"/>
      <c r="B228" s="52"/>
      <c r="C228" s="46" t="s">
        <v>18</v>
      </c>
      <c r="D228" s="246" t="s">
        <v>849</v>
      </c>
      <c r="E228" s="23" t="s">
        <v>850</v>
      </c>
      <c r="F228" s="246" t="s">
        <v>98</v>
      </c>
      <c r="G228" s="247">
        <v>0</v>
      </c>
      <c r="H228" s="382"/>
      <c r="I228" s="473">
        <f t="shared" si="19"/>
        <v>0</v>
      </c>
      <c r="J228" s="104"/>
      <c r="K228" s="104"/>
      <c r="L228" s="104"/>
      <c r="M228" s="104"/>
      <c r="N228" s="104"/>
      <c r="O228" s="104"/>
      <c r="P228" s="104"/>
      <c r="Q228" s="104"/>
    </row>
    <row r="229" spans="1:17" ht="35.25" customHeight="1" x14ac:dyDescent="0.35">
      <c r="A229" s="52"/>
      <c r="B229" s="52"/>
      <c r="C229" s="46" t="s">
        <v>19</v>
      </c>
      <c r="D229" s="246" t="s">
        <v>132</v>
      </c>
      <c r="E229" s="22" t="s">
        <v>133</v>
      </c>
      <c r="F229" s="246" t="s">
        <v>98</v>
      </c>
      <c r="G229" s="247">
        <v>1</v>
      </c>
      <c r="H229" s="382">
        <v>2850</v>
      </c>
      <c r="I229" s="473">
        <f t="shared" si="19"/>
        <v>2850</v>
      </c>
      <c r="J229" s="104"/>
      <c r="K229" s="104"/>
      <c r="L229" s="104"/>
      <c r="M229" s="104"/>
      <c r="N229" s="104"/>
      <c r="O229" s="104"/>
      <c r="P229" s="104"/>
      <c r="Q229" s="104"/>
    </row>
    <row r="230" spans="1:17" ht="39.75" customHeight="1" x14ac:dyDescent="0.35">
      <c r="A230" s="52"/>
      <c r="B230" s="52"/>
      <c r="C230" s="46" t="s">
        <v>134</v>
      </c>
      <c r="D230" s="246" t="s">
        <v>851</v>
      </c>
      <c r="E230" s="22" t="s">
        <v>852</v>
      </c>
      <c r="F230" s="246" t="s">
        <v>98</v>
      </c>
      <c r="G230" s="247">
        <v>0</v>
      </c>
      <c r="H230" s="382"/>
      <c r="I230" s="473">
        <f t="shared" si="19"/>
        <v>0</v>
      </c>
      <c r="J230" s="104"/>
      <c r="K230" s="104"/>
      <c r="L230" s="104"/>
      <c r="M230" s="104"/>
      <c r="N230" s="104"/>
      <c r="O230" s="104"/>
      <c r="P230" s="104"/>
      <c r="Q230" s="104"/>
    </row>
    <row r="231" spans="1:17" x14ac:dyDescent="0.35">
      <c r="A231" s="52"/>
      <c r="B231" s="52"/>
      <c r="C231" s="46" t="s">
        <v>135</v>
      </c>
      <c r="D231" s="246" t="s">
        <v>853</v>
      </c>
      <c r="E231" s="23" t="s">
        <v>854</v>
      </c>
      <c r="F231" s="246" t="s">
        <v>98</v>
      </c>
      <c r="G231" s="247">
        <v>0</v>
      </c>
      <c r="H231" s="382"/>
      <c r="I231" s="473">
        <f t="shared" si="19"/>
        <v>0</v>
      </c>
      <c r="J231" s="104"/>
      <c r="K231" s="104"/>
      <c r="L231" s="104"/>
      <c r="M231" s="104"/>
      <c r="N231" s="104"/>
      <c r="O231" s="104"/>
      <c r="P231" s="104"/>
      <c r="Q231" s="104"/>
    </row>
    <row r="232" spans="1:17" ht="55.5" customHeight="1" x14ac:dyDescent="0.35">
      <c r="A232" s="52"/>
      <c r="B232" s="52"/>
      <c r="C232" s="46" t="s">
        <v>136</v>
      </c>
      <c r="D232" s="246" t="s">
        <v>855</v>
      </c>
      <c r="E232" s="22" t="s">
        <v>856</v>
      </c>
      <c r="F232" s="246" t="s">
        <v>98</v>
      </c>
      <c r="G232" s="247">
        <v>0</v>
      </c>
      <c r="H232" s="382"/>
      <c r="I232" s="473">
        <f t="shared" si="19"/>
        <v>0</v>
      </c>
      <c r="J232" s="104"/>
      <c r="K232" s="104"/>
      <c r="L232" s="104"/>
      <c r="M232" s="104"/>
      <c r="N232" s="104"/>
      <c r="O232" s="104"/>
      <c r="P232" s="104"/>
      <c r="Q232" s="104"/>
    </row>
    <row r="233" spans="1:17" ht="39.75" customHeight="1" x14ac:dyDescent="0.35">
      <c r="A233" s="52"/>
      <c r="B233" s="52"/>
      <c r="C233" s="46" t="s">
        <v>137</v>
      </c>
      <c r="D233" s="246" t="s">
        <v>857</v>
      </c>
      <c r="E233" s="22" t="s">
        <v>858</v>
      </c>
      <c r="F233" s="246" t="s">
        <v>98</v>
      </c>
      <c r="G233" s="247">
        <v>0</v>
      </c>
      <c r="H233" s="382"/>
      <c r="I233" s="473">
        <f t="shared" si="19"/>
        <v>0</v>
      </c>
      <c r="J233" s="104"/>
      <c r="K233" s="104"/>
      <c r="L233" s="104"/>
      <c r="M233" s="104"/>
      <c r="N233" s="104"/>
      <c r="O233" s="104"/>
      <c r="P233" s="104"/>
      <c r="Q233" s="104"/>
    </row>
    <row r="234" spans="1:17" ht="31.5" customHeight="1" x14ac:dyDescent="0.35">
      <c r="A234" s="52"/>
      <c r="B234" s="52"/>
      <c r="C234" s="46" t="s">
        <v>162</v>
      </c>
      <c r="D234" s="246" t="s">
        <v>139</v>
      </c>
      <c r="E234" s="59" t="s">
        <v>140</v>
      </c>
      <c r="F234" s="60" t="s">
        <v>129</v>
      </c>
      <c r="G234" s="247">
        <v>1</v>
      </c>
      <c r="H234" s="382">
        <v>2000</v>
      </c>
      <c r="I234" s="473">
        <f t="shared" si="19"/>
        <v>2000</v>
      </c>
      <c r="J234" s="104">
        <f>'Civil &amp; Interior'!M142</f>
        <v>1</v>
      </c>
      <c r="K234" s="501">
        <v>0</v>
      </c>
      <c r="L234" s="104">
        <f>K234+J234</f>
        <v>1</v>
      </c>
      <c r="M234" s="104">
        <f>J234*H234</f>
        <v>2000</v>
      </c>
      <c r="N234" s="104">
        <v>0</v>
      </c>
      <c r="O234" s="104"/>
      <c r="P234" s="104"/>
      <c r="Q234" s="104"/>
    </row>
    <row r="235" spans="1:17" x14ac:dyDescent="0.35">
      <c r="A235" s="52"/>
      <c r="B235" s="52"/>
      <c r="C235" s="46" t="s">
        <v>138</v>
      </c>
      <c r="D235" s="246" t="s">
        <v>142</v>
      </c>
      <c r="E235" s="59" t="s">
        <v>143</v>
      </c>
      <c r="F235" s="60" t="s">
        <v>129</v>
      </c>
      <c r="G235" s="247">
        <v>1</v>
      </c>
      <c r="H235" s="382">
        <v>2000</v>
      </c>
      <c r="I235" s="473">
        <f t="shared" si="19"/>
        <v>2000</v>
      </c>
      <c r="J235" s="104"/>
      <c r="K235" s="104"/>
      <c r="L235" s="104"/>
      <c r="M235" s="104"/>
      <c r="N235" s="104"/>
      <c r="O235" s="104"/>
      <c r="P235" s="104"/>
      <c r="Q235" s="104"/>
    </row>
    <row r="236" spans="1:17" ht="30" customHeight="1" x14ac:dyDescent="0.35">
      <c r="A236" s="52"/>
      <c r="B236" s="52"/>
      <c r="C236" s="46" t="s">
        <v>141</v>
      </c>
      <c r="D236" s="246" t="s">
        <v>145</v>
      </c>
      <c r="E236" s="59" t="s">
        <v>357</v>
      </c>
      <c r="F236" s="60" t="s">
        <v>129</v>
      </c>
      <c r="G236" s="247">
        <v>1</v>
      </c>
      <c r="H236" s="382">
        <v>1500</v>
      </c>
      <c r="I236" s="473">
        <f t="shared" si="19"/>
        <v>1500</v>
      </c>
      <c r="J236" s="104"/>
      <c r="K236" s="104"/>
      <c r="L236" s="104"/>
      <c r="M236" s="104">
        <f t="shared" ref="M236" si="20">L236*H236</f>
        <v>0</v>
      </c>
      <c r="N236" s="104"/>
      <c r="O236" s="104"/>
      <c r="P236" s="104"/>
      <c r="Q236" s="104"/>
    </row>
    <row r="237" spans="1:17" x14ac:dyDescent="0.35">
      <c r="A237" s="19"/>
      <c r="B237" s="19"/>
      <c r="C237" s="46" t="s">
        <v>163</v>
      </c>
      <c r="D237" s="18" t="s">
        <v>146</v>
      </c>
      <c r="E237" s="59" t="s">
        <v>147</v>
      </c>
      <c r="F237" s="246" t="s">
        <v>98</v>
      </c>
      <c r="G237" s="247">
        <v>1</v>
      </c>
      <c r="H237" s="382">
        <v>600</v>
      </c>
      <c r="I237" s="473">
        <f t="shared" si="19"/>
        <v>600</v>
      </c>
      <c r="J237" s="104">
        <f>'Civil &amp; Interior'!M148</f>
        <v>1</v>
      </c>
      <c r="K237" s="501">
        <v>0</v>
      </c>
      <c r="L237" s="104">
        <f>K237+J237</f>
        <v>1</v>
      </c>
      <c r="M237" s="104">
        <f>J237*H237</f>
        <v>600</v>
      </c>
      <c r="N237" s="104">
        <v>0</v>
      </c>
      <c r="O237" s="104"/>
      <c r="P237" s="104"/>
      <c r="Q237" s="104"/>
    </row>
    <row r="238" spans="1:17" x14ac:dyDescent="0.35">
      <c r="A238" s="19"/>
      <c r="B238" s="19"/>
      <c r="C238" s="46" t="s">
        <v>164</v>
      </c>
      <c r="D238" s="18" t="s">
        <v>148</v>
      </c>
      <c r="E238" s="59" t="s">
        <v>149</v>
      </c>
      <c r="F238" s="246" t="s">
        <v>98</v>
      </c>
      <c r="G238" s="247">
        <v>0</v>
      </c>
      <c r="H238" s="382"/>
      <c r="I238" s="473">
        <f t="shared" si="19"/>
        <v>0</v>
      </c>
      <c r="J238" s="104"/>
      <c r="K238" s="104"/>
      <c r="L238" s="104"/>
      <c r="M238" s="104"/>
      <c r="N238" s="104"/>
      <c r="O238" s="104"/>
      <c r="P238" s="104"/>
      <c r="Q238" s="104"/>
    </row>
    <row r="239" spans="1:17" ht="37.5" customHeight="1" x14ac:dyDescent="0.35">
      <c r="A239" s="19"/>
      <c r="B239" s="19"/>
      <c r="C239" s="46" t="s">
        <v>144</v>
      </c>
      <c r="D239" s="18" t="s">
        <v>150</v>
      </c>
      <c r="E239" s="40" t="s">
        <v>358</v>
      </c>
      <c r="F239" s="246" t="s">
        <v>151</v>
      </c>
      <c r="G239" s="247">
        <v>1</v>
      </c>
      <c r="H239" s="382">
        <v>1500</v>
      </c>
      <c r="I239" s="473">
        <f t="shared" si="19"/>
        <v>1500</v>
      </c>
      <c r="J239" s="104"/>
      <c r="K239" s="104"/>
      <c r="L239" s="104"/>
      <c r="M239" s="104"/>
      <c r="N239" s="104"/>
      <c r="O239" s="104"/>
      <c r="P239" s="104"/>
      <c r="Q239" s="104"/>
    </row>
    <row r="240" spans="1:17" ht="45" x14ac:dyDescent="0.35">
      <c r="A240" s="24" t="s">
        <v>287</v>
      </c>
      <c r="B240" s="24"/>
      <c r="C240" s="25"/>
      <c r="D240" s="25"/>
      <c r="E240" s="35"/>
      <c r="F240" s="24"/>
      <c r="G240" s="486"/>
      <c r="H240" s="405"/>
      <c r="I240" s="406">
        <f>SUM(I223:I239)</f>
        <v>10450</v>
      </c>
      <c r="J240" s="406"/>
      <c r="K240" s="406"/>
      <c r="L240" s="406"/>
      <c r="M240" s="406"/>
      <c r="N240" s="406"/>
      <c r="O240" s="406"/>
      <c r="P240" s="406"/>
      <c r="Q240" s="406"/>
    </row>
    <row r="241" spans="1:17" ht="15.5" x14ac:dyDescent="0.35">
      <c r="A241" s="12" t="s">
        <v>152</v>
      </c>
      <c r="B241" s="12"/>
      <c r="C241" s="12"/>
      <c r="D241" s="12"/>
      <c r="E241" s="42" t="s">
        <v>153</v>
      </c>
      <c r="F241" s="12"/>
      <c r="G241" s="488"/>
      <c r="H241" s="411"/>
      <c r="I241" s="412"/>
      <c r="J241" s="412"/>
      <c r="K241" s="412"/>
      <c r="L241" s="412"/>
      <c r="M241" s="412"/>
      <c r="N241" s="412"/>
      <c r="O241" s="412"/>
      <c r="P241" s="412"/>
      <c r="Q241" s="412"/>
    </row>
    <row r="242" spans="1:17" ht="15" x14ac:dyDescent="0.35">
      <c r="A242" s="14"/>
      <c r="B242" s="14" t="s">
        <v>154</v>
      </c>
      <c r="C242" s="14"/>
      <c r="D242" s="14"/>
      <c r="E242" s="43" t="s">
        <v>155</v>
      </c>
      <c r="F242" s="14"/>
      <c r="G242" s="490"/>
      <c r="H242" s="417"/>
      <c r="I242" s="418"/>
      <c r="J242" s="418"/>
      <c r="K242" s="418"/>
      <c r="L242" s="418"/>
      <c r="M242" s="418"/>
      <c r="N242" s="418"/>
      <c r="O242" s="418"/>
      <c r="P242" s="418"/>
      <c r="Q242" s="418"/>
    </row>
    <row r="243" spans="1:17" ht="30" customHeight="1" x14ac:dyDescent="0.35">
      <c r="A243" s="516"/>
      <c r="B243" s="516"/>
      <c r="C243" s="516" t="s">
        <v>12</v>
      </c>
      <c r="D243" s="520" t="s">
        <v>859</v>
      </c>
      <c r="E243" s="62" t="s">
        <v>288</v>
      </c>
      <c r="F243" s="520" t="s">
        <v>129</v>
      </c>
      <c r="G243" s="517">
        <v>0</v>
      </c>
      <c r="H243" s="382"/>
      <c r="I243" s="473">
        <f t="shared" ref="I243" si="21">H243*$G243</f>
        <v>0</v>
      </c>
      <c r="J243" s="104"/>
      <c r="K243" s="104"/>
      <c r="L243" s="104"/>
      <c r="M243" s="104"/>
      <c r="N243" s="104"/>
      <c r="O243" s="104"/>
      <c r="P243" s="104"/>
      <c r="Q243" s="104"/>
    </row>
    <row r="244" spans="1:17" x14ac:dyDescent="0.35">
      <c r="A244" s="516"/>
      <c r="B244" s="516"/>
      <c r="C244" s="516"/>
      <c r="D244" s="520"/>
      <c r="E244" s="62" t="s">
        <v>289</v>
      </c>
      <c r="F244" s="520"/>
      <c r="G244" s="517"/>
      <c r="H244" s="382"/>
      <c r="I244" s="473"/>
      <c r="J244" s="104"/>
      <c r="K244" s="104"/>
      <c r="L244" s="104"/>
      <c r="M244" s="104"/>
      <c r="N244" s="104"/>
      <c r="O244" s="104"/>
      <c r="P244" s="104"/>
      <c r="Q244" s="104"/>
    </row>
    <row r="245" spans="1:17" x14ac:dyDescent="0.35">
      <c r="A245" s="516"/>
      <c r="B245" s="516"/>
      <c r="C245" s="516"/>
      <c r="D245" s="520"/>
      <c r="E245" s="62" t="s">
        <v>860</v>
      </c>
      <c r="F245" s="520"/>
      <c r="G245" s="517"/>
      <c r="H245" s="382"/>
      <c r="I245" s="473"/>
      <c r="J245" s="104"/>
      <c r="K245" s="104"/>
      <c r="L245" s="104"/>
      <c r="M245" s="104"/>
      <c r="N245" s="104"/>
      <c r="O245" s="104"/>
      <c r="P245" s="104"/>
      <c r="Q245" s="104"/>
    </row>
    <row r="246" spans="1:17" x14ac:dyDescent="0.35">
      <c r="A246" s="516"/>
      <c r="B246" s="516"/>
      <c r="C246" s="516"/>
      <c r="D246" s="520"/>
      <c r="E246" s="63" t="s">
        <v>290</v>
      </c>
      <c r="F246" s="520"/>
      <c r="G246" s="517"/>
      <c r="H246" s="382"/>
      <c r="I246" s="473"/>
      <c r="J246" s="104"/>
      <c r="K246" s="104"/>
      <c r="L246" s="104"/>
      <c r="M246" s="104"/>
      <c r="N246" s="104"/>
      <c r="O246" s="104"/>
      <c r="P246" s="104"/>
      <c r="Q246" s="104"/>
    </row>
    <row r="247" spans="1:17" x14ac:dyDescent="0.35">
      <c r="A247" s="516"/>
      <c r="B247" s="516"/>
      <c r="C247" s="516"/>
      <c r="D247" s="520"/>
      <c r="E247" s="62" t="s">
        <v>861</v>
      </c>
      <c r="F247" s="520"/>
      <c r="G247" s="517"/>
      <c r="H247" s="382"/>
      <c r="I247" s="473"/>
      <c r="J247" s="104"/>
      <c r="K247" s="104"/>
      <c r="L247" s="104"/>
      <c r="M247" s="104"/>
      <c r="N247" s="104"/>
      <c r="O247" s="104"/>
      <c r="P247" s="104"/>
      <c r="Q247" s="104"/>
    </row>
    <row r="248" spans="1:17" x14ac:dyDescent="0.35">
      <c r="A248" s="516"/>
      <c r="B248" s="516"/>
      <c r="C248" s="516"/>
      <c r="D248" s="520"/>
      <c r="E248" s="62" t="s">
        <v>862</v>
      </c>
      <c r="F248" s="520"/>
      <c r="G248" s="517"/>
      <c r="H248" s="382"/>
      <c r="I248" s="473"/>
      <c r="J248" s="104"/>
      <c r="K248" s="104"/>
      <c r="L248" s="104"/>
      <c r="M248" s="104"/>
      <c r="N248" s="104"/>
      <c r="O248" s="104"/>
      <c r="P248" s="104"/>
      <c r="Q248" s="104"/>
    </row>
    <row r="249" spans="1:17" x14ac:dyDescent="0.35">
      <c r="A249" s="516"/>
      <c r="B249" s="516"/>
      <c r="C249" s="516"/>
      <c r="D249" s="520"/>
      <c r="E249" s="62" t="s">
        <v>291</v>
      </c>
      <c r="F249" s="520"/>
      <c r="G249" s="517"/>
      <c r="H249" s="382"/>
      <c r="I249" s="473"/>
      <c r="J249" s="104"/>
      <c r="K249" s="104"/>
      <c r="L249" s="104"/>
      <c r="M249" s="104"/>
      <c r="N249" s="104"/>
      <c r="O249" s="104"/>
      <c r="P249" s="104"/>
      <c r="Q249" s="104"/>
    </row>
    <row r="250" spans="1:17" ht="35.25" customHeight="1" x14ac:dyDescent="0.35">
      <c r="A250" s="516"/>
      <c r="B250" s="516"/>
      <c r="C250" s="516" t="s">
        <v>14</v>
      </c>
      <c r="D250" s="518" t="s">
        <v>156</v>
      </c>
      <c r="E250" s="62" t="s">
        <v>288</v>
      </c>
      <c r="F250" s="519" t="s">
        <v>129</v>
      </c>
      <c r="G250" s="517">
        <v>1</v>
      </c>
      <c r="H250" s="382">
        <v>28000</v>
      </c>
      <c r="I250" s="473">
        <f t="shared" ref="I250" si="22">H250*$G250</f>
        <v>28000</v>
      </c>
      <c r="J250" s="104">
        <f>'Civil &amp; Interior'!M156</f>
        <v>1</v>
      </c>
      <c r="K250" s="501">
        <v>0</v>
      </c>
      <c r="L250" s="104">
        <f>K250+J250</f>
        <v>1</v>
      </c>
      <c r="M250" s="104">
        <f>J250*H250</f>
        <v>28000</v>
      </c>
      <c r="N250" s="104">
        <v>0</v>
      </c>
      <c r="O250" s="104">
        <f>N250</f>
        <v>0</v>
      </c>
      <c r="P250" s="104"/>
      <c r="Q250" s="104"/>
    </row>
    <row r="251" spans="1:17" x14ac:dyDescent="0.35">
      <c r="A251" s="516"/>
      <c r="B251" s="516"/>
      <c r="C251" s="516"/>
      <c r="D251" s="518"/>
      <c r="E251" s="62" t="s">
        <v>289</v>
      </c>
      <c r="F251" s="519"/>
      <c r="G251" s="517"/>
      <c r="H251" s="382"/>
      <c r="I251" s="473"/>
      <c r="J251" s="104"/>
      <c r="K251" s="104"/>
      <c r="L251" s="104"/>
      <c r="M251" s="104"/>
      <c r="N251" s="104"/>
      <c r="O251" s="104"/>
      <c r="P251" s="104"/>
      <c r="Q251" s="104"/>
    </row>
    <row r="252" spans="1:17" x14ac:dyDescent="0.35">
      <c r="A252" s="516"/>
      <c r="B252" s="516"/>
      <c r="C252" s="516"/>
      <c r="D252" s="518"/>
      <c r="E252" s="62" t="s">
        <v>292</v>
      </c>
      <c r="F252" s="519"/>
      <c r="G252" s="517"/>
      <c r="H252" s="382"/>
      <c r="I252" s="473"/>
      <c r="J252" s="104"/>
      <c r="K252" s="104"/>
      <c r="L252" s="104"/>
      <c r="M252" s="104"/>
      <c r="N252" s="104"/>
      <c r="O252" s="104"/>
      <c r="P252" s="104"/>
      <c r="Q252" s="104"/>
    </row>
    <row r="253" spans="1:17" x14ac:dyDescent="0.35">
      <c r="A253" s="516"/>
      <c r="B253" s="516"/>
      <c r="C253" s="516"/>
      <c r="D253" s="518"/>
      <c r="E253" s="63" t="s">
        <v>290</v>
      </c>
      <c r="F253" s="519"/>
      <c r="G253" s="517"/>
      <c r="H253" s="382"/>
      <c r="I253" s="473"/>
      <c r="J253" s="104"/>
      <c r="K253" s="104"/>
      <c r="L253" s="104"/>
      <c r="M253" s="104"/>
      <c r="N253" s="104"/>
      <c r="O253" s="104"/>
      <c r="P253" s="104"/>
      <c r="Q253" s="104"/>
    </row>
    <row r="254" spans="1:17" x14ac:dyDescent="0.35">
      <c r="A254" s="516"/>
      <c r="B254" s="516"/>
      <c r="C254" s="516"/>
      <c r="D254" s="518"/>
      <c r="E254" s="62" t="s">
        <v>293</v>
      </c>
      <c r="F254" s="519"/>
      <c r="G254" s="517"/>
      <c r="H254" s="382"/>
      <c r="I254" s="473"/>
      <c r="J254" s="104"/>
      <c r="K254" s="104"/>
      <c r="L254" s="104"/>
      <c r="M254" s="104"/>
      <c r="N254" s="104"/>
      <c r="O254" s="104"/>
      <c r="P254" s="104"/>
      <c r="Q254" s="104"/>
    </row>
    <row r="255" spans="1:17" x14ac:dyDescent="0.35">
      <c r="A255" s="516"/>
      <c r="B255" s="516"/>
      <c r="C255" s="516"/>
      <c r="D255" s="518"/>
      <c r="E255" s="62" t="s">
        <v>294</v>
      </c>
      <c r="F255" s="519"/>
      <c r="G255" s="517"/>
      <c r="H255" s="382"/>
      <c r="I255" s="473"/>
      <c r="J255" s="104"/>
      <c r="K255" s="104"/>
      <c r="L255" s="104"/>
      <c r="M255" s="104"/>
      <c r="N255" s="104"/>
      <c r="O255" s="104"/>
      <c r="P255" s="104"/>
      <c r="Q255" s="104"/>
    </row>
    <row r="256" spans="1:17" x14ac:dyDescent="0.35">
      <c r="A256" s="516"/>
      <c r="B256" s="516"/>
      <c r="C256" s="516"/>
      <c r="D256" s="518"/>
      <c r="E256" s="62" t="s">
        <v>291</v>
      </c>
      <c r="F256" s="519"/>
      <c r="G256" s="517"/>
      <c r="H256" s="382"/>
      <c r="I256" s="473"/>
      <c r="J256" s="104"/>
      <c r="K256" s="104"/>
      <c r="L256" s="104"/>
      <c r="M256" s="104"/>
      <c r="N256" s="104"/>
      <c r="O256" s="104"/>
      <c r="P256" s="104"/>
      <c r="Q256" s="104"/>
    </row>
    <row r="257" spans="1:17" ht="30.75" customHeight="1" x14ac:dyDescent="0.35">
      <c r="A257" s="516"/>
      <c r="B257" s="516"/>
      <c r="C257" s="516" t="s">
        <v>15</v>
      </c>
      <c r="D257" s="520" t="s">
        <v>863</v>
      </c>
      <c r="E257" s="62" t="s">
        <v>288</v>
      </c>
      <c r="F257" s="520" t="s">
        <v>129</v>
      </c>
      <c r="G257" s="517">
        <v>0</v>
      </c>
      <c r="H257" s="382"/>
      <c r="I257" s="473">
        <f t="shared" ref="I257" si="23">H257*$G257</f>
        <v>0</v>
      </c>
      <c r="J257" s="104"/>
      <c r="K257" s="104"/>
      <c r="L257" s="104"/>
      <c r="M257" s="104"/>
      <c r="N257" s="104"/>
      <c r="O257" s="104"/>
      <c r="P257" s="104"/>
      <c r="Q257" s="104"/>
    </row>
    <row r="258" spans="1:17" x14ac:dyDescent="0.35">
      <c r="A258" s="516"/>
      <c r="B258" s="516"/>
      <c r="C258" s="516"/>
      <c r="D258" s="520"/>
      <c r="E258" s="62" t="s">
        <v>289</v>
      </c>
      <c r="F258" s="520"/>
      <c r="G258" s="517"/>
      <c r="H258" s="382"/>
      <c r="I258" s="473"/>
      <c r="J258" s="104"/>
      <c r="K258" s="104"/>
      <c r="L258" s="104"/>
      <c r="M258" s="104"/>
      <c r="N258" s="104"/>
      <c r="O258" s="104"/>
      <c r="P258" s="104"/>
      <c r="Q258" s="104"/>
    </row>
    <row r="259" spans="1:17" x14ac:dyDescent="0.35">
      <c r="A259" s="516"/>
      <c r="B259" s="516"/>
      <c r="C259" s="516"/>
      <c r="D259" s="520"/>
      <c r="E259" s="62" t="s">
        <v>292</v>
      </c>
      <c r="F259" s="520"/>
      <c r="G259" s="517"/>
      <c r="H259" s="382"/>
      <c r="I259" s="473"/>
      <c r="J259" s="104"/>
      <c r="K259" s="104"/>
      <c r="L259" s="104"/>
      <c r="M259" s="104"/>
      <c r="N259" s="104"/>
      <c r="O259" s="104"/>
      <c r="P259" s="104"/>
      <c r="Q259" s="104"/>
    </row>
    <row r="260" spans="1:17" x14ac:dyDescent="0.35">
      <c r="A260" s="516"/>
      <c r="B260" s="516"/>
      <c r="C260" s="516"/>
      <c r="D260" s="520"/>
      <c r="E260" s="63" t="s">
        <v>290</v>
      </c>
      <c r="F260" s="520"/>
      <c r="G260" s="517"/>
      <c r="H260" s="382"/>
      <c r="I260" s="473"/>
      <c r="J260" s="104"/>
      <c r="K260" s="104"/>
      <c r="L260" s="104"/>
      <c r="M260" s="104"/>
      <c r="N260" s="104"/>
      <c r="O260" s="104"/>
      <c r="P260" s="104"/>
      <c r="Q260" s="104"/>
    </row>
    <row r="261" spans="1:17" x14ac:dyDescent="0.35">
      <c r="A261" s="516"/>
      <c r="B261" s="516"/>
      <c r="C261" s="516"/>
      <c r="D261" s="520"/>
      <c r="E261" s="62" t="s">
        <v>864</v>
      </c>
      <c r="F261" s="520"/>
      <c r="G261" s="517"/>
      <c r="H261" s="382"/>
      <c r="I261" s="473"/>
      <c r="J261" s="104"/>
      <c r="K261" s="104"/>
      <c r="L261" s="104"/>
      <c r="M261" s="104"/>
      <c r="N261" s="104"/>
      <c r="O261" s="104"/>
      <c r="P261" s="104"/>
      <c r="Q261" s="104"/>
    </row>
    <row r="262" spans="1:17" x14ac:dyDescent="0.35">
      <c r="A262" s="516"/>
      <c r="B262" s="516"/>
      <c r="C262" s="516"/>
      <c r="D262" s="520"/>
      <c r="E262" s="62" t="s">
        <v>865</v>
      </c>
      <c r="F262" s="520"/>
      <c r="G262" s="517"/>
      <c r="H262" s="382"/>
      <c r="I262" s="473"/>
      <c r="J262" s="104"/>
      <c r="K262" s="104"/>
      <c r="L262" s="104"/>
      <c r="M262" s="104"/>
      <c r="N262" s="104"/>
      <c r="O262" s="104"/>
      <c r="P262" s="104"/>
      <c r="Q262" s="104"/>
    </row>
    <row r="263" spans="1:17" x14ac:dyDescent="0.35">
      <c r="A263" s="516"/>
      <c r="B263" s="516"/>
      <c r="C263" s="516"/>
      <c r="D263" s="520"/>
      <c r="E263" s="62" t="s">
        <v>291</v>
      </c>
      <c r="F263" s="520"/>
      <c r="G263" s="517"/>
      <c r="H263" s="382"/>
      <c r="I263" s="473"/>
      <c r="J263" s="104"/>
      <c r="K263" s="104"/>
      <c r="L263" s="104"/>
      <c r="M263" s="104"/>
      <c r="N263" s="104"/>
      <c r="O263" s="104"/>
      <c r="P263" s="104"/>
      <c r="Q263" s="104"/>
    </row>
    <row r="264" spans="1:17" ht="45" x14ac:dyDescent="0.35">
      <c r="A264" s="24" t="s">
        <v>295</v>
      </c>
      <c r="B264" s="24"/>
      <c r="C264" s="25"/>
      <c r="D264" s="25"/>
      <c r="E264" s="35"/>
      <c r="F264" s="24"/>
      <c r="G264" s="486"/>
      <c r="H264" s="405"/>
      <c r="I264" s="406">
        <f>SUM(I243:I263)</f>
        <v>28000</v>
      </c>
      <c r="J264" s="406"/>
      <c r="K264" s="406"/>
      <c r="L264" s="406"/>
      <c r="M264" s="406"/>
      <c r="N264" s="406"/>
      <c r="O264" s="406"/>
      <c r="P264" s="406"/>
      <c r="Q264" s="406"/>
    </row>
    <row r="265" spans="1:17" ht="15" x14ac:dyDescent="0.35">
      <c r="A265" s="14"/>
      <c r="B265" s="14" t="s">
        <v>866</v>
      </c>
      <c r="C265" s="14"/>
      <c r="D265" s="14"/>
      <c r="E265" s="43" t="s">
        <v>867</v>
      </c>
      <c r="F265" s="14"/>
      <c r="G265" s="490"/>
      <c r="H265" s="417"/>
      <c r="I265" s="418"/>
      <c r="J265" s="418"/>
      <c r="K265" s="418"/>
      <c r="L265" s="418"/>
      <c r="M265" s="418"/>
      <c r="N265" s="418"/>
      <c r="O265" s="418"/>
      <c r="P265" s="418"/>
      <c r="Q265" s="418"/>
    </row>
    <row r="266" spans="1:17" ht="26" x14ac:dyDescent="0.35">
      <c r="A266" s="516"/>
      <c r="B266" s="516"/>
      <c r="C266" s="516" t="s">
        <v>21</v>
      </c>
      <c r="D266" s="520" t="s">
        <v>868</v>
      </c>
      <c r="E266" s="428" t="s">
        <v>869</v>
      </c>
      <c r="F266" s="519" t="s">
        <v>129</v>
      </c>
      <c r="G266" s="517">
        <v>0</v>
      </c>
      <c r="H266" s="382"/>
      <c r="I266" s="473">
        <f t="shared" ref="I266" si="24">H266*$G266</f>
        <v>0</v>
      </c>
      <c r="J266" s="104"/>
      <c r="K266" s="104"/>
      <c r="L266" s="104"/>
      <c r="M266" s="104"/>
      <c r="N266" s="104"/>
      <c r="O266" s="104"/>
      <c r="P266" s="104"/>
      <c r="Q266" s="104"/>
    </row>
    <row r="267" spans="1:17" x14ac:dyDescent="0.35">
      <c r="A267" s="516"/>
      <c r="B267" s="516"/>
      <c r="C267" s="516"/>
      <c r="D267" s="520"/>
      <c r="E267" s="63" t="s">
        <v>289</v>
      </c>
      <c r="F267" s="519"/>
      <c r="G267" s="517"/>
      <c r="H267" s="382"/>
      <c r="I267" s="473"/>
      <c r="J267" s="104"/>
      <c r="K267" s="104"/>
      <c r="L267" s="104"/>
      <c r="M267" s="104"/>
      <c r="N267" s="104"/>
      <c r="O267" s="104"/>
      <c r="P267" s="104"/>
      <c r="Q267" s="104"/>
    </row>
    <row r="268" spans="1:17" x14ac:dyDescent="0.35">
      <c r="A268" s="516"/>
      <c r="B268" s="516"/>
      <c r="C268" s="516"/>
      <c r="D268" s="520"/>
      <c r="E268" s="62" t="s">
        <v>870</v>
      </c>
      <c r="F268" s="519"/>
      <c r="G268" s="517"/>
      <c r="H268" s="382"/>
      <c r="I268" s="473"/>
      <c r="J268" s="104"/>
      <c r="K268" s="104"/>
      <c r="L268" s="104"/>
      <c r="M268" s="104"/>
      <c r="N268" s="104"/>
      <c r="O268" s="104"/>
      <c r="P268" s="104"/>
      <c r="Q268" s="104"/>
    </row>
    <row r="269" spans="1:17" x14ac:dyDescent="0.35">
      <c r="A269" s="516"/>
      <c r="B269" s="516"/>
      <c r="C269" s="516"/>
      <c r="D269" s="520"/>
      <c r="E269" s="63" t="s">
        <v>871</v>
      </c>
      <c r="F269" s="519"/>
      <c r="G269" s="517"/>
      <c r="H269" s="382"/>
      <c r="I269" s="473"/>
      <c r="J269" s="104"/>
      <c r="K269" s="104"/>
      <c r="L269" s="104"/>
      <c r="M269" s="104"/>
      <c r="N269" s="104"/>
      <c r="O269" s="104"/>
      <c r="P269" s="104"/>
      <c r="Q269" s="104"/>
    </row>
    <row r="270" spans="1:17" x14ac:dyDescent="0.35">
      <c r="A270" s="516"/>
      <c r="B270" s="516"/>
      <c r="C270" s="516"/>
      <c r="D270" s="520"/>
      <c r="E270" s="62" t="s">
        <v>872</v>
      </c>
      <c r="F270" s="519"/>
      <c r="G270" s="517"/>
      <c r="H270" s="382"/>
      <c r="I270" s="473"/>
      <c r="J270" s="104"/>
      <c r="K270" s="104"/>
      <c r="L270" s="104"/>
      <c r="M270" s="104"/>
      <c r="N270" s="104"/>
      <c r="O270" s="104"/>
      <c r="P270" s="104"/>
      <c r="Q270" s="104"/>
    </row>
    <row r="271" spans="1:17" x14ac:dyDescent="0.35">
      <c r="A271" s="516"/>
      <c r="B271" s="516"/>
      <c r="C271" s="516"/>
      <c r="D271" s="520"/>
      <c r="E271" s="63" t="s">
        <v>290</v>
      </c>
      <c r="F271" s="519"/>
      <c r="G271" s="517"/>
      <c r="H271" s="382"/>
      <c r="I271" s="473"/>
      <c r="J271" s="104"/>
      <c r="K271" s="104"/>
      <c r="L271" s="104"/>
      <c r="M271" s="104"/>
      <c r="N271" s="104"/>
      <c r="O271" s="104"/>
      <c r="P271" s="104"/>
      <c r="Q271" s="104"/>
    </row>
    <row r="272" spans="1:17" x14ac:dyDescent="0.35">
      <c r="A272" s="516"/>
      <c r="B272" s="516"/>
      <c r="C272" s="516"/>
      <c r="D272" s="520"/>
      <c r="E272" s="62" t="s">
        <v>873</v>
      </c>
      <c r="F272" s="519"/>
      <c r="G272" s="517"/>
      <c r="H272" s="382"/>
      <c r="I272" s="473"/>
      <c r="J272" s="104"/>
      <c r="K272" s="104"/>
      <c r="L272" s="104"/>
      <c r="M272" s="104"/>
      <c r="N272" s="104"/>
      <c r="O272" s="104"/>
      <c r="P272" s="104"/>
      <c r="Q272" s="104"/>
    </row>
    <row r="273" spans="1:17" x14ac:dyDescent="0.35">
      <c r="A273" s="516"/>
      <c r="B273" s="516"/>
      <c r="C273" s="516"/>
      <c r="D273" s="520"/>
      <c r="E273" s="64" t="s">
        <v>291</v>
      </c>
      <c r="F273" s="519"/>
      <c r="G273" s="517"/>
      <c r="H273" s="382"/>
      <c r="I273" s="473"/>
      <c r="J273" s="104"/>
      <c r="K273" s="104"/>
      <c r="L273" s="104"/>
      <c r="M273" s="104"/>
      <c r="N273" s="104"/>
      <c r="O273" s="104"/>
      <c r="P273" s="104"/>
      <c r="Q273" s="104"/>
    </row>
    <row r="274" spans="1:17" ht="33.75" customHeight="1" x14ac:dyDescent="0.35">
      <c r="A274" s="516"/>
      <c r="B274" s="516"/>
      <c r="C274" s="516" t="s">
        <v>23</v>
      </c>
      <c r="D274" s="518" t="s">
        <v>874</v>
      </c>
      <c r="E274" s="62" t="s">
        <v>875</v>
      </c>
      <c r="F274" s="520" t="s">
        <v>129</v>
      </c>
      <c r="G274" s="517">
        <v>0</v>
      </c>
      <c r="H274" s="382"/>
      <c r="I274" s="473">
        <f t="shared" ref="I274" si="25">H274*$G274</f>
        <v>0</v>
      </c>
      <c r="J274" s="104"/>
      <c r="K274" s="104"/>
      <c r="L274" s="104"/>
      <c r="M274" s="104"/>
      <c r="N274" s="104"/>
      <c r="O274" s="104"/>
      <c r="P274" s="104"/>
      <c r="Q274" s="104"/>
    </row>
    <row r="275" spans="1:17" ht="36" customHeight="1" x14ac:dyDescent="0.35">
      <c r="A275" s="516"/>
      <c r="B275" s="516"/>
      <c r="C275" s="516"/>
      <c r="D275" s="518"/>
      <c r="E275" s="62" t="s">
        <v>869</v>
      </c>
      <c r="F275" s="520"/>
      <c r="G275" s="517"/>
      <c r="H275" s="382"/>
      <c r="I275" s="473"/>
      <c r="J275" s="104"/>
      <c r="K275" s="104"/>
      <c r="L275" s="104"/>
      <c r="M275" s="104"/>
      <c r="N275" s="104"/>
      <c r="O275" s="104"/>
      <c r="P275" s="104"/>
      <c r="Q275" s="104"/>
    </row>
    <row r="276" spans="1:17" x14ac:dyDescent="0.35">
      <c r="A276" s="516"/>
      <c r="B276" s="516"/>
      <c r="C276" s="516"/>
      <c r="D276" s="518"/>
      <c r="E276" s="64" t="s">
        <v>876</v>
      </c>
      <c r="F276" s="520"/>
      <c r="G276" s="517"/>
      <c r="H276" s="382"/>
      <c r="I276" s="473"/>
      <c r="J276" s="104"/>
      <c r="K276" s="104"/>
      <c r="L276" s="104"/>
      <c r="M276" s="104"/>
      <c r="N276" s="104"/>
      <c r="O276" s="104"/>
      <c r="P276" s="104"/>
      <c r="Q276" s="104"/>
    </row>
    <row r="277" spans="1:17" x14ac:dyDescent="0.35">
      <c r="A277" s="516"/>
      <c r="B277" s="516"/>
      <c r="C277" s="516"/>
      <c r="D277" s="518"/>
      <c r="E277" s="63" t="s">
        <v>289</v>
      </c>
      <c r="F277" s="520"/>
      <c r="G277" s="517"/>
      <c r="H277" s="382"/>
      <c r="I277" s="473"/>
      <c r="J277" s="104"/>
      <c r="K277" s="104"/>
      <c r="L277" s="104"/>
      <c r="M277" s="104"/>
      <c r="N277" s="104"/>
      <c r="O277" s="104"/>
      <c r="P277" s="104"/>
      <c r="Q277" s="104"/>
    </row>
    <row r="278" spans="1:17" x14ac:dyDescent="0.35">
      <c r="A278" s="516"/>
      <c r="B278" s="516"/>
      <c r="C278" s="516"/>
      <c r="D278" s="518"/>
      <c r="E278" s="62" t="s">
        <v>877</v>
      </c>
      <c r="F278" s="520"/>
      <c r="G278" s="517"/>
      <c r="H278" s="382"/>
      <c r="I278" s="473"/>
      <c r="J278" s="104"/>
      <c r="K278" s="104"/>
      <c r="L278" s="104"/>
      <c r="M278" s="104"/>
      <c r="N278" s="104"/>
      <c r="O278" s="104"/>
      <c r="P278" s="104"/>
      <c r="Q278" s="104"/>
    </row>
    <row r="279" spans="1:17" x14ac:dyDescent="0.35">
      <c r="A279" s="516"/>
      <c r="B279" s="516"/>
      <c r="C279" s="516"/>
      <c r="D279" s="518"/>
      <c r="E279" s="63" t="s">
        <v>871</v>
      </c>
      <c r="F279" s="520"/>
      <c r="G279" s="517"/>
      <c r="H279" s="382"/>
      <c r="I279" s="473"/>
      <c r="J279" s="104"/>
      <c r="K279" s="104"/>
      <c r="L279" s="104"/>
      <c r="M279" s="104"/>
      <c r="N279" s="104"/>
      <c r="O279" s="104"/>
      <c r="P279" s="104"/>
      <c r="Q279" s="104"/>
    </row>
    <row r="280" spans="1:17" x14ac:dyDescent="0.35">
      <c r="A280" s="516"/>
      <c r="B280" s="516"/>
      <c r="C280" s="516"/>
      <c r="D280" s="518"/>
      <c r="E280" s="62" t="s">
        <v>878</v>
      </c>
      <c r="F280" s="520"/>
      <c r="G280" s="517"/>
      <c r="H280" s="382"/>
      <c r="I280" s="473"/>
      <c r="J280" s="104"/>
      <c r="K280" s="104"/>
      <c r="L280" s="104"/>
      <c r="M280" s="104"/>
      <c r="N280" s="104"/>
      <c r="O280" s="104"/>
      <c r="P280" s="104"/>
      <c r="Q280" s="104"/>
    </row>
    <row r="281" spans="1:17" x14ac:dyDescent="0.35">
      <c r="A281" s="516"/>
      <c r="B281" s="516"/>
      <c r="C281" s="516"/>
      <c r="D281" s="518"/>
      <c r="E281" s="63" t="s">
        <v>290</v>
      </c>
      <c r="F281" s="520"/>
      <c r="G281" s="517"/>
      <c r="H281" s="382"/>
      <c r="I281" s="473"/>
      <c r="J281" s="104"/>
      <c r="K281" s="104"/>
      <c r="L281" s="104"/>
      <c r="M281" s="104"/>
      <c r="N281" s="104"/>
      <c r="O281" s="104"/>
      <c r="P281" s="104"/>
      <c r="Q281" s="104"/>
    </row>
    <row r="282" spans="1:17" x14ac:dyDescent="0.35">
      <c r="A282" s="516"/>
      <c r="B282" s="516"/>
      <c r="C282" s="516"/>
      <c r="D282" s="518"/>
      <c r="E282" s="62" t="s">
        <v>879</v>
      </c>
      <c r="F282" s="520"/>
      <c r="G282" s="517"/>
      <c r="H282" s="382"/>
      <c r="I282" s="473"/>
      <c r="J282" s="104"/>
      <c r="K282" s="104"/>
      <c r="L282" s="104"/>
      <c r="M282" s="104"/>
      <c r="N282" s="104"/>
      <c r="O282" s="104"/>
      <c r="P282" s="104"/>
      <c r="Q282" s="104"/>
    </row>
    <row r="283" spans="1:17" x14ac:dyDescent="0.35">
      <c r="A283" s="516"/>
      <c r="B283" s="516"/>
      <c r="C283" s="516"/>
      <c r="D283" s="518"/>
      <c r="E283" s="64" t="s">
        <v>291</v>
      </c>
      <c r="F283" s="520"/>
      <c r="G283" s="517"/>
      <c r="H283" s="382"/>
      <c r="I283" s="473"/>
      <c r="J283" s="104"/>
      <c r="K283" s="104"/>
      <c r="L283" s="104"/>
      <c r="M283" s="104"/>
      <c r="N283" s="104"/>
      <c r="O283" s="104"/>
      <c r="P283" s="104"/>
      <c r="Q283" s="104"/>
    </row>
    <row r="284" spans="1:17" ht="40.5" customHeight="1" x14ac:dyDescent="0.35">
      <c r="A284" s="516"/>
      <c r="B284" s="516"/>
      <c r="C284" s="516" t="s">
        <v>24</v>
      </c>
      <c r="D284" s="518" t="s">
        <v>880</v>
      </c>
      <c r="E284" s="62" t="s">
        <v>881</v>
      </c>
      <c r="F284" s="520" t="s">
        <v>129</v>
      </c>
      <c r="G284" s="517">
        <v>0</v>
      </c>
      <c r="H284" s="382"/>
      <c r="I284" s="473">
        <f t="shared" ref="I284" si="26">H284*$G284</f>
        <v>0</v>
      </c>
      <c r="J284" s="104"/>
      <c r="K284" s="104"/>
      <c r="L284" s="104"/>
      <c r="M284" s="104"/>
      <c r="N284" s="104"/>
      <c r="O284" s="104"/>
      <c r="P284" s="104"/>
      <c r="Q284" s="104"/>
    </row>
    <row r="285" spans="1:17" ht="39.75" customHeight="1" x14ac:dyDescent="0.35">
      <c r="A285" s="516"/>
      <c r="B285" s="516"/>
      <c r="C285" s="516"/>
      <c r="D285" s="518"/>
      <c r="E285" s="62" t="s">
        <v>869</v>
      </c>
      <c r="F285" s="520"/>
      <c r="G285" s="517"/>
      <c r="H285" s="382"/>
      <c r="I285" s="473"/>
      <c r="J285" s="104"/>
      <c r="K285" s="104"/>
      <c r="L285" s="104"/>
      <c r="M285" s="104"/>
      <c r="N285" s="104"/>
      <c r="O285" s="104"/>
      <c r="P285" s="104"/>
      <c r="Q285" s="104"/>
    </row>
    <row r="286" spans="1:17" x14ac:dyDescent="0.35">
      <c r="A286" s="516"/>
      <c r="B286" s="516"/>
      <c r="C286" s="516"/>
      <c r="D286" s="518"/>
      <c r="E286" s="64" t="s">
        <v>876</v>
      </c>
      <c r="F286" s="520"/>
      <c r="G286" s="517"/>
      <c r="H286" s="382"/>
      <c r="I286" s="473"/>
      <c r="J286" s="104"/>
      <c r="K286" s="104"/>
      <c r="L286" s="104"/>
      <c r="M286" s="104"/>
      <c r="N286" s="104"/>
      <c r="O286" s="104"/>
      <c r="P286" s="104"/>
      <c r="Q286" s="104"/>
    </row>
    <row r="287" spans="1:17" x14ac:dyDescent="0.35">
      <c r="A287" s="516"/>
      <c r="B287" s="516"/>
      <c r="C287" s="516"/>
      <c r="D287" s="518"/>
      <c r="E287" s="63" t="s">
        <v>289</v>
      </c>
      <c r="F287" s="520"/>
      <c r="G287" s="517"/>
      <c r="H287" s="382"/>
      <c r="I287" s="473"/>
      <c r="J287" s="104"/>
      <c r="K287" s="104"/>
      <c r="L287" s="104"/>
      <c r="M287" s="104"/>
      <c r="N287" s="104"/>
      <c r="O287" s="104"/>
      <c r="P287" s="104"/>
      <c r="Q287" s="104"/>
    </row>
    <row r="288" spans="1:17" x14ac:dyDescent="0.35">
      <c r="A288" s="516"/>
      <c r="B288" s="516"/>
      <c r="C288" s="516"/>
      <c r="D288" s="518"/>
      <c r="E288" s="62" t="s">
        <v>877</v>
      </c>
      <c r="F288" s="520"/>
      <c r="G288" s="517"/>
      <c r="H288" s="382"/>
      <c r="I288" s="473"/>
      <c r="J288" s="104"/>
      <c r="K288" s="104"/>
      <c r="L288" s="104"/>
      <c r="M288" s="104"/>
      <c r="N288" s="104"/>
      <c r="O288" s="104"/>
      <c r="P288" s="104"/>
      <c r="Q288" s="104"/>
    </row>
    <row r="289" spans="1:17" x14ac:dyDescent="0.35">
      <c r="A289" s="516"/>
      <c r="B289" s="516"/>
      <c r="C289" s="516"/>
      <c r="D289" s="518"/>
      <c r="E289" s="63" t="s">
        <v>871</v>
      </c>
      <c r="F289" s="520"/>
      <c r="G289" s="517"/>
      <c r="H289" s="382"/>
      <c r="I289" s="473"/>
      <c r="J289" s="104"/>
      <c r="K289" s="104"/>
      <c r="L289" s="104"/>
      <c r="M289" s="104"/>
      <c r="N289" s="104"/>
      <c r="O289" s="104"/>
      <c r="P289" s="104"/>
      <c r="Q289" s="104"/>
    </row>
    <row r="290" spans="1:17" x14ac:dyDescent="0.35">
      <c r="A290" s="516"/>
      <c r="B290" s="516"/>
      <c r="C290" s="516"/>
      <c r="D290" s="518"/>
      <c r="E290" s="62" t="s">
        <v>878</v>
      </c>
      <c r="F290" s="520"/>
      <c r="G290" s="517"/>
      <c r="H290" s="382"/>
      <c r="I290" s="473"/>
      <c r="J290" s="104"/>
      <c r="K290" s="104"/>
      <c r="L290" s="104"/>
      <c r="M290" s="104"/>
      <c r="N290" s="104"/>
      <c r="O290" s="104"/>
      <c r="P290" s="104"/>
      <c r="Q290" s="104"/>
    </row>
    <row r="291" spans="1:17" x14ac:dyDescent="0.35">
      <c r="A291" s="516"/>
      <c r="B291" s="516"/>
      <c r="C291" s="516"/>
      <c r="D291" s="518"/>
      <c r="E291" s="63" t="s">
        <v>290</v>
      </c>
      <c r="F291" s="520"/>
      <c r="G291" s="517"/>
      <c r="H291" s="382"/>
      <c r="I291" s="473"/>
      <c r="J291" s="104"/>
      <c r="K291" s="104"/>
      <c r="L291" s="104"/>
      <c r="M291" s="104"/>
      <c r="N291" s="104"/>
      <c r="O291" s="104"/>
      <c r="P291" s="104"/>
      <c r="Q291" s="104"/>
    </row>
    <row r="292" spans="1:17" x14ac:dyDescent="0.35">
      <c r="A292" s="516"/>
      <c r="B292" s="516"/>
      <c r="C292" s="516"/>
      <c r="D292" s="518"/>
      <c r="E292" s="62" t="s">
        <v>882</v>
      </c>
      <c r="F292" s="520"/>
      <c r="G292" s="517"/>
      <c r="H292" s="382"/>
      <c r="I292" s="473"/>
      <c r="J292" s="104"/>
      <c r="K292" s="104"/>
      <c r="L292" s="104"/>
      <c r="M292" s="104"/>
      <c r="N292" s="104"/>
      <c r="O292" s="104"/>
      <c r="P292" s="104"/>
      <c r="Q292" s="104"/>
    </row>
    <row r="293" spans="1:17" x14ac:dyDescent="0.35">
      <c r="A293" s="516"/>
      <c r="B293" s="516"/>
      <c r="C293" s="516"/>
      <c r="D293" s="518"/>
      <c r="E293" s="64" t="s">
        <v>291</v>
      </c>
      <c r="F293" s="520"/>
      <c r="G293" s="517"/>
      <c r="H293" s="382"/>
      <c r="I293" s="473"/>
      <c r="J293" s="104"/>
      <c r="K293" s="104"/>
      <c r="L293" s="104"/>
      <c r="M293" s="104"/>
      <c r="N293" s="104"/>
      <c r="O293" s="104"/>
      <c r="P293" s="104"/>
      <c r="Q293" s="104"/>
    </row>
    <row r="294" spans="1:17" ht="45" x14ac:dyDescent="0.35">
      <c r="A294" s="24" t="s">
        <v>883</v>
      </c>
      <c r="B294" s="24"/>
      <c r="C294" s="25"/>
      <c r="D294" s="25"/>
      <c r="E294" s="35"/>
      <c r="F294" s="24"/>
      <c r="G294" s="487"/>
      <c r="H294" s="409"/>
      <c r="I294" s="410">
        <f>SUM(I266:I293)</f>
        <v>0</v>
      </c>
      <c r="J294" s="410"/>
      <c r="K294" s="410"/>
      <c r="L294" s="410"/>
      <c r="M294" s="410"/>
      <c r="N294" s="410"/>
      <c r="O294" s="410"/>
      <c r="P294" s="410"/>
      <c r="Q294" s="410"/>
    </row>
    <row r="295" spans="1:17" ht="15.5" x14ac:dyDescent="0.35">
      <c r="A295" s="14"/>
      <c r="B295" s="14" t="s">
        <v>177</v>
      </c>
      <c r="C295" s="14"/>
      <c r="D295" s="14"/>
      <c r="E295" s="65" t="s">
        <v>296</v>
      </c>
      <c r="F295" s="14"/>
      <c r="G295" s="491"/>
      <c r="H295" s="429"/>
      <c r="I295" s="430"/>
      <c r="J295" s="430"/>
      <c r="K295" s="430"/>
      <c r="L295" s="430"/>
      <c r="M295" s="430"/>
      <c r="N295" s="430"/>
      <c r="O295" s="430"/>
      <c r="P295" s="430"/>
      <c r="Q295" s="430"/>
    </row>
    <row r="296" spans="1:17" x14ac:dyDescent="0.35">
      <c r="A296" s="516"/>
      <c r="B296" s="516"/>
      <c r="C296" s="516" t="s">
        <v>34</v>
      </c>
      <c r="D296" s="520" t="s">
        <v>884</v>
      </c>
      <c r="E296" s="62" t="s">
        <v>885</v>
      </c>
      <c r="F296" s="520" t="s">
        <v>129</v>
      </c>
      <c r="G296" s="517">
        <v>0</v>
      </c>
      <c r="H296" s="402"/>
      <c r="I296" s="473">
        <f t="shared" ref="I296" si="27">H296*$G296</f>
        <v>0</v>
      </c>
      <c r="J296" s="104"/>
      <c r="K296" s="104"/>
      <c r="L296" s="104"/>
      <c r="M296" s="104"/>
      <c r="N296" s="104"/>
      <c r="O296" s="104"/>
      <c r="P296" s="104"/>
      <c r="Q296" s="104"/>
    </row>
    <row r="297" spans="1:17" x14ac:dyDescent="0.35">
      <c r="A297" s="516"/>
      <c r="B297" s="516"/>
      <c r="C297" s="516"/>
      <c r="D297" s="520"/>
      <c r="E297" s="62" t="s">
        <v>289</v>
      </c>
      <c r="F297" s="520"/>
      <c r="G297" s="517"/>
      <c r="H297" s="382"/>
      <c r="I297" s="473"/>
      <c r="J297" s="104"/>
      <c r="K297" s="104"/>
      <c r="L297" s="104"/>
      <c r="M297" s="104"/>
      <c r="N297" s="104"/>
      <c r="O297" s="104"/>
      <c r="P297" s="104"/>
      <c r="Q297" s="104"/>
    </row>
    <row r="298" spans="1:17" x14ac:dyDescent="0.35">
      <c r="A298" s="516"/>
      <c r="B298" s="516"/>
      <c r="C298" s="516"/>
      <c r="D298" s="520"/>
      <c r="E298" s="62" t="s">
        <v>886</v>
      </c>
      <c r="F298" s="520"/>
      <c r="G298" s="517"/>
      <c r="H298" s="382"/>
      <c r="I298" s="473"/>
      <c r="J298" s="104"/>
      <c r="K298" s="104"/>
      <c r="L298" s="104"/>
      <c r="M298" s="104"/>
      <c r="N298" s="104"/>
      <c r="O298" s="104"/>
      <c r="P298" s="104"/>
      <c r="Q298" s="104"/>
    </row>
    <row r="299" spans="1:17" x14ac:dyDescent="0.35">
      <c r="A299" s="516"/>
      <c r="B299" s="516"/>
      <c r="C299" s="516"/>
      <c r="D299" s="520"/>
      <c r="E299" s="62" t="s">
        <v>290</v>
      </c>
      <c r="F299" s="520"/>
      <c r="G299" s="517"/>
      <c r="H299" s="382"/>
      <c r="I299" s="473"/>
      <c r="J299" s="104"/>
      <c r="K299" s="104"/>
      <c r="L299" s="104"/>
      <c r="M299" s="104"/>
      <c r="N299" s="104"/>
      <c r="O299" s="104"/>
      <c r="P299" s="104"/>
      <c r="Q299" s="104"/>
    </row>
    <row r="300" spans="1:17" x14ac:dyDescent="0.35">
      <c r="A300" s="516"/>
      <c r="B300" s="516"/>
      <c r="C300" s="516"/>
      <c r="D300" s="520"/>
      <c r="E300" s="62" t="s">
        <v>882</v>
      </c>
      <c r="F300" s="520"/>
      <c r="G300" s="517"/>
      <c r="H300" s="382"/>
      <c r="I300" s="473"/>
      <c r="J300" s="104"/>
      <c r="K300" s="104"/>
      <c r="L300" s="104"/>
      <c r="M300" s="104"/>
      <c r="N300" s="104"/>
      <c r="O300" s="104"/>
      <c r="P300" s="104"/>
      <c r="Q300" s="104"/>
    </row>
    <row r="301" spans="1:17" x14ac:dyDescent="0.35">
      <c r="A301" s="516"/>
      <c r="B301" s="516"/>
      <c r="C301" s="516"/>
      <c r="D301" s="520"/>
      <c r="E301" s="62" t="s">
        <v>887</v>
      </c>
      <c r="F301" s="520"/>
      <c r="G301" s="517"/>
      <c r="H301" s="382"/>
      <c r="I301" s="473"/>
      <c r="J301" s="104"/>
      <c r="K301" s="104"/>
      <c r="L301" s="104"/>
      <c r="M301" s="104"/>
      <c r="N301" s="104"/>
      <c r="O301" s="104"/>
      <c r="P301" s="104"/>
      <c r="Q301" s="104"/>
    </row>
    <row r="302" spans="1:17" x14ac:dyDescent="0.35">
      <c r="A302" s="516"/>
      <c r="B302" s="516"/>
      <c r="C302" s="516"/>
      <c r="D302" s="520"/>
      <c r="E302" s="62" t="s">
        <v>291</v>
      </c>
      <c r="F302" s="520"/>
      <c r="G302" s="517"/>
      <c r="H302" s="382"/>
      <c r="I302" s="473"/>
      <c r="J302" s="104"/>
      <c r="K302" s="104"/>
      <c r="L302" s="104"/>
      <c r="M302" s="104"/>
      <c r="N302" s="104"/>
      <c r="O302" s="104"/>
      <c r="P302" s="104"/>
      <c r="Q302" s="104"/>
    </row>
    <row r="303" spans="1:17" x14ac:dyDescent="0.35">
      <c r="A303" s="516"/>
      <c r="B303" s="516"/>
      <c r="C303" s="516" t="s">
        <v>36</v>
      </c>
      <c r="D303" s="520" t="s">
        <v>157</v>
      </c>
      <c r="E303" s="62" t="s">
        <v>297</v>
      </c>
      <c r="F303" s="520" t="s">
        <v>129</v>
      </c>
      <c r="G303" s="517">
        <v>2</v>
      </c>
      <c r="H303" s="402">
        <v>5000</v>
      </c>
      <c r="I303" s="473">
        <f t="shared" ref="I303" si="28">H303*$G303</f>
        <v>10000</v>
      </c>
      <c r="J303" s="104">
        <f>'Civil &amp; Interior'!M165</f>
        <v>2</v>
      </c>
      <c r="K303" s="501">
        <v>0</v>
      </c>
      <c r="L303" s="104">
        <f>K303+J303</f>
        <v>2</v>
      </c>
      <c r="M303" s="104">
        <f>J303*H303</f>
        <v>10000</v>
      </c>
      <c r="N303" s="104">
        <v>0</v>
      </c>
      <c r="O303" s="104">
        <f>N303</f>
        <v>0</v>
      </c>
      <c r="P303" s="104"/>
      <c r="Q303" s="104"/>
    </row>
    <row r="304" spans="1:17" x14ac:dyDescent="0.35">
      <c r="A304" s="516"/>
      <c r="B304" s="516"/>
      <c r="C304" s="516"/>
      <c r="D304" s="520"/>
      <c r="E304" s="102" t="s">
        <v>289</v>
      </c>
      <c r="F304" s="520"/>
      <c r="G304" s="517"/>
      <c r="H304" s="382"/>
      <c r="I304" s="473"/>
      <c r="J304" s="104"/>
      <c r="K304" s="104"/>
      <c r="L304" s="104"/>
      <c r="M304" s="104"/>
      <c r="N304" s="104"/>
      <c r="O304" s="104"/>
      <c r="P304" s="104"/>
      <c r="Q304" s="104"/>
    </row>
    <row r="305" spans="1:17" x14ac:dyDescent="0.35">
      <c r="A305" s="516"/>
      <c r="B305" s="516"/>
      <c r="C305" s="516"/>
      <c r="D305" s="520"/>
      <c r="E305" s="62" t="s">
        <v>298</v>
      </c>
      <c r="F305" s="520"/>
      <c r="G305" s="517"/>
      <c r="H305" s="382"/>
      <c r="I305" s="473"/>
      <c r="J305" s="104"/>
      <c r="K305" s="104"/>
      <c r="L305" s="104"/>
      <c r="M305" s="104"/>
      <c r="N305" s="104"/>
      <c r="O305" s="104"/>
      <c r="P305" s="104"/>
      <c r="Q305" s="104"/>
    </row>
    <row r="306" spans="1:17" x14ac:dyDescent="0.35">
      <c r="A306" s="516"/>
      <c r="B306" s="516"/>
      <c r="C306" s="516"/>
      <c r="D306" s="520"/>
      <c r="E306" s="102" t="s">
        <v>290</v>
      </c>
      <c r="F306" s="520"/>
      <c r="G306" s="517"/>
      <c r="H306" s="382"/>
      <c r="I306" s="473"/>
      <c r="J306" s="104"/>
      <c r="K306" s="104"/>
      <c r="L306" s="104"/>
      <c r="M306" s="104"/>
      <c r="N306" s="104"/>
      <c r="O306" s="104"/>
      <c r="P306" s="104"/>
      <c r="Q306" s="104"/>
    </row>
    <row r="307" spans="1:17" x14ac:dyDescent="0.35">
      <c r="A307" s="516"/>
      <c r="B307" s="516"/>
      <c r="C307" s="516"/>
      <c r="D307" s="520"/>
      <c r="E307" s="62" t="s">
        <v>299</v>
      </c>
      <c r="F307" s="520"/>
      <c r="G307" s="517"/>
      <c r="H307" s="382"/>
      <c r="I307" s="473"/>
      <c r="J307" s="104"/>
      <c r="K307" s="104"/>
      <c r="L307" s="104"/>
      <c r="M307" s="104"/>
      <c r="N307" s="104"/>
      <c r="O307" s="104"/>
      <c r="P307" s="104"/>
      <c r="Q307" s="104"/>
    </row>
    <row r="308" spans="1:17" x14ac:dyDescent="0.35">
      <c r="A308" s="516"/>
      <c r="B308" s="516"/>
      <c r="C308" s="516"/>
      <c r="D308" s="520"/>
      <c r="E308" s="62" t="s">
        <v>300</v>
      </c>
      <c r="F308" s="520"/>
      <c r="G308" s="517"/>
      <c r="H308" s="382"/>
      <c r="I308" s="473"/>
      <c r="J308" s="104"/>
      <c r="K308" s="104"/>
      <c r="L308" s="104"/>
      <c r="M308" s="104"/>
      <c r="N308" s="104"/>
      <c r="O308" s="104"/>
      <c r="P308" s="104"/>
      <c r="Q308" s="104"/>
    </row>
    <row r="309" spans="1:17" x14ac:dyDescent="0.35">
      <c r="A309" s="516"/>
      <c r="B309" s="516"/>
      <c r="C309" s="516"/>
      <c r="D309" s="520"/>
      <c r="E309" s="62" t="s">
        <v>291</v>
      </c>
      <c r="F309" s="520"/>
      <c r="G309" s="517"/>
      <c r="H309" s="382"/>
      <c r="I309" s="473"/>
      <c r="J309" s="104"/>
      <c r="K309" s="104"/>
      <c r="L309" s="104"/>
      <c r="M309" s="104"/>
      <c r="N309" s="104"/>
      <c r="O309" s="104"/>
      <c r="P309" s="104"/>
      <c r="Q309" s="104"/>
    </row>
    <row r="310" spans="1:17" x14ac:dyDescent="0.35">
      <c r="A310" s="516"/>
      <c r="B310" s="516"/>
      <c r="C310" s="516" t="s">
        <v>37</v>
      </c>
      <c r="D310" s="520" t="s">
        <v>888</v>
      </c>
      <c r="E310" s="62" t="s">
        <v>889</v>
      </c>
      <c r="F310" s="520" t="s">
        <v>129</v>
      </c>
      <c r="G310" s="517">
        <v>0</v>
      </c>
      <c r="H310" s="402"/>
      <c r="I310" s="473">
        <f t="shared" ref="I310" si="29">H310*$G310</f>
        <v>0</v>
      </c>
      <c r="J310" s="104"/>
      <c r="K310" s="104"/>
      <c r="L310" s="104"/>
      <c r="M310" s="104"/>
      <c r="N310" s="104"/>
      <c r="O310" s="104"/>
      <c r="P310" s="104"/>
      <c r="Q310" s="104"/>
    </row>
    <row r="311" spans="1:17" x14ac:dyDescent="0.35">
      <c r="A311" s="516"/>
      <c r="B311" s="516"/>
      <c r="C311" s="516"/>
      <c r="D311" s="520"/>
      <c r="E311" s="62" t="s">
        <v>289</v>
      </c>
      <c r="F311" s="520"/>
      <c r="G311" s="517"/>
      <c r="H311" s="382"/>
      <c r="I311" s="473"/>
      <c r="J311" s="104"/>
      <c r="K311" s="104"/>
      <c r="L311" s="104"/>
      <c r="M311" s="104"/>
      <c r="N311" s="104"/>
      <c r="O311" s="104"/>
      <c r="P311" s="104"/>
      <c r="Q311" s="104"/>
    </row>
    <row r="312" spans="1:17" x14ac:dyDescent="0.35">
      <c r="A312" s="516"/>
      <c r="B312" s="516"/>
      <c r="C312" s="516"/>
      <c r="D312" s="520"/>
      <c r="E312" s="62" t="s">
        <v>890</v>
      </c>
      <c r="F312" s="520"/>
      <c r="G312" s="517"/>
      <c r="H312" s="382"/>
      <c r="I312" s="473"/>
      <c r="J312" s="104"/>
      <c r="K312" s="104"/>
      <c r="L312" s="104"/>
      <c r="M312" s="104"/>
      <c r="N312" s="104"/>
      <c r="O312" s="104"/>
      <c r="P312" s="104"/>
      <c r="Q312" s="104"/>
    </row>
    <row r="313" spans="1:17" x14ac:dyDescent="0.35">
      <c r="A313" s="516"/>
      <c r="B313" s="516"/>
      <c r="C313" s="516"/>
      <c r="D313" s="520"/>
      <c r="E313" s="62" t="s">
        <v>290</v>
      </c>
      <c r="F313" s="520"/>
      <c r="G313" s="517"/>
      <c r="H313" s="382"/>
      <c r="I313" s="473"/>
      <c r="J313" s="104"/>
      <c r="K313" s="104"/>
      <c r="L313" s="104"/>
      <c r="M313" s="104"/>
      <c r="N313" s="104"/>
      <c r="O313" s="104"/>
      <c r="P313" s="104"/>
      <c r="Q313" s="104"/>
    </row>
    <row r="314" spans="1:17" x14ac:dyDescent="0.35">
      <c r="A314" s="516"/>
      <c r="B314" s="516"/>
      <c r="C314" s="516"/>
      <c r="D314" s="520"/>
      <c r="E314" s="62" t="s">
        <v>891</v>
      </c>
      <c r="F314" s="520"/>
      <c r="G314" s="517"/>
      <c r="H314" s="382"/>
      <c r="I314" s="473"/>
      <c r="J314" s="104"/>
      <c r="K314" s="104"/>
      <c r="L314" s="104"/>
      <c r="M314" s="104"/>
      <c r="N314" s="104"/>
      <c r="O314" s="104"/>
      <c r="P314" s="104"/>
      <c r="Q314" s="104"/>
    </row>
    <row r="315" spans="1:17" x14ac:dyDescent="0.35">
      <c r="A315" s="516"/>
      <c r="B315" s="516"/>
      <c r="C315" s="516"/>
      <c r="D315" s="520"/>
      <c r="E315" s="62" t="s">
        <v>892</v>
      </c>
      <c r="F315" s="520"/>
      <c r="G315" s="517"/>
      <c r="H315" s="382"/>
      <c r="I315" s="473"/>
      <c r="J315" s="104"/>
      <c r="K315" s="104"/>
      <c r="L315" s="104"/>
      <c r="M315" s="104"/>
      <c r="N315" s="104"/>
      <c r="O315" s="104"/>
      <c r="P315" s="104"/>
      <c r="Q315" s="104"/>
    </row>
    <row r="316" spans="1:17" x14ac:dyDescent="0.35">
      <c r="A316" s="516"/>
      <c r="B316" s="516"/>
      <c r="C316" s="516"/>
      <c r="D316" s="520"/>
      <c r="E316" s="62" t="s">
        <v>291</v>
      </c>
      <c r="F316" s="520"/>
      <c r="G316" s="517"/>
      <c r="H316" s="382"/>
      <c r="I316" s="473"/>
      <c r="J316" s="104"/>
      <c r="K316" s="104"/>
      <c r="L316" s="104"/>
      <c r="M316" s="104"/>
      <c r="N316" s="104"/>
      <c r="O316" s="104"/>
      <c r="P316" s="104"/>
      <c r="Q316" s="104"/>
    </row>
    <row r="317" spans="1:17" ht="45" x14ac:dyDescent="0.35">
      <c r="A317" s="24" t="s">
        <v>301</v>
      </c>
      <c r="B317" s="24"/>
      <c r="C317" s="25"/>
      <c r="D317" s="25"/>
      <c r="E317" s="35"/>
      <c r="F317" s="24"/>
      <c r="G317" s="487"/>
      <c r="H317" s="409"/>
      <c r="I317" s="410">
        <f>SUM(I296:I316)</f>
        <v>10000</v>
      </c>
      <c r="J317" s="410"/>
      <c r="K317" s="410"/>
      <c r="L317" s="410"/>
      <c r="M317" s="410"/>
      <c r="N317" s="410"/>
      <c r="O317" s="410"/>
      <c r="P317" s="410"/>
      <c r="Q317" s="410"/>
    </row>
    <row r="318" spans="1:17" ht="15.5" x14ac:dyDescent="0.35">
      <c r="A318" s="14"/>
      <c r="B318" s="14" t="s">
        <v>180</v>
      </c>
      <c r="C318" s="14"/>
      <c r="D318" s="14"/>
      <c r="E318" s="43" t="s">
        <v>158</v>
      </c>
      <c r="F318" s="14"/>
      <c r="G318" s="491"/>
      <c r="H318" s="429"/>
      <c r="I318" s="430"/>
      <c r="J318" s="430"/>
      <c r="K318" s="430"/>
      <c r="L318" s="430"/>
      <c r="M318" s="430"/>
      <c r="N318" s="430"/>
      <c r="O318" s="430"/>
      <c r="P318" s="430"/>
      <c r="Q318" s="430"/>
    </row>
    <row r="319" spans="1:17" x14ac:dyDescent="0.35">
      <c r="A319" s="244"/>
      <c r="B319" s="244"/>
      <c r="C319" s="244" t="s">
        <v>12</v>
      </c>
      <c r="D319" s="244"/>
      <c r="E319" s="26" t="s">
        <v>893</v>
      </c>
      <c r="F319" s="68" t="s">
        <v>129</v>
      </c>
      <c r="G319" s="247">
        <v>0</v>
      </c>
      <c r="H319" s="382"/>
      <c r="I319" s="473">
        <f t="shared" ref="I319:I339" si="30">H319*$G319</f>
        <v>0</v>
      </c>
      <c r="J319" s="104"/>
      <c r="K319" s="104"/>
      <c r="L319" s="104"/>
      <c r="M319" s="104"/>
      <c r="N319" s="104"/>
      <c r="O319" s="104"/>
      <c r="P319" s="104"/>
      <c r="Q319" s="104"/>
    </row>
    <row r="320" spans="1:17" x14ac:dyDescent="0.35">
      <c r="A320" s="244"/>
      <c r="B320" s="244"/>
      <c r="C320" s="244" t="s">
        <v>14</v>
      </c>
      <c r="D320" s="244"/>
      <c r="E320" s="26" t="s">
        <v>159</v>
      </c>
      <c r="F320" s="68" t="s">
        <v>129</v>
      </c>
      <c r="G320" s="247">
        <f>0.48/100*G2</f>
        <v>2.4767999999999999</v>
      </c>
      <c r="H320" s="382">
        <v>500</v>
      </c>
      <c r="I320" s="473">
        <f>H320*G320</f>
        <v>1238.3999999999999</v>
      </c>
      <c r="J320" s="104">
        <f>'Civil &amp; Interior'!M174</f>
        <v>2</v>
      </c>
      <c r="K320" s="501">
        <v>0</v>
      </c>
      <c r="L320" s="104">
        <f>J320+K320</f>
        <v>2</v>
      </c>
      <c r="M320" s="104">
        <f>J320*H320</f>
        <v>1000</v>
      </c>
      <c r="N320" s="104">
        <v>0</v>
      </c>
      <c r="O320" s="104">
        <f>N320</f>
        <v>0</v>
      </c>
      <c r="P320" s="104"/>
      <c r="Q320" s="104"/>
    </row>
    <row r="321" spans="1:17" x14ac:dyDescent="0.35">
      <c r="A321" s="244"/>
      <c r="B321" s="244"/>
      <c r="C321" s="244" t="s">
        <v>15</v>
      </c>
      <c r="D321" s="244"/>
      <c r="E321" s="26" t="s">
        <v>894</v>
      </c>
      <c r="F321" s="68" t="s">
        <v>129</v>
      </c>
      <c r="G321" s="247">
        <v>0</v>
      </c>
      <c r="H321" s="382"/>
      <c r="I321" s="473">
        <f t="shared" si="30"/>
        <v>0</v>
      </c>
      <c r="J321" s="104"/>
      <c r="K321" s="104"/>
      <c r="L321" s="104"/>
      <c r="M321" s="104"/>
      <c r="N321" s="104">
        <v>0</v>
      </c>
      <c r="O321" s="104"/>
      <c r="P321" s="104"/>
      <c r="Q321" s="104"/>
    </row>
    <row r="322" spans="1:17" x14ac:dyDescent="0.35">
      <c r="A322" s="244"/>
      <c r="B322" s="244"/>
      <c r="C322" s="244" t="s">
        <v>16</v>
      </c>
      <c r="D322" s="244"/>
      <c r="E322" s="26" t="s">
        <v>895</v>
      </c>
      <c r="F322" s="68" t="s">
        <v>129</v>
      </c>
      <c r="G322" s="247">
        <v>0</v>
      </c>
      <c r="H322" s="382"/>
      <c r="I322" s="473">
        <f t="shared" si="30"/>
        <v>0</v>
      </c>
      <c r="J322" s="104"/>
      <c r="K322" s="104"/>
      <c r="L322" s="104"/>
      <c r="M322" s="104"/>
      <c r="N322" s="104"/>
      <c r="O322" s="104"/>
      <c r="P322" s="104"/>
      <c r="Q322" s="104"/>
    </row>
    <row r="323" spans="1:17" x14ac:dyDescent="0.35">
      <c r="A323" s="244"/>
      <c r="B323" s="244"/>
      <c r="C323" s="244" t="s">
        <v>17</v>
      </c>
      <c r="D323" s="244"/>
      <c r="E323" s="26" t="s">
        <v>160</v>
      </c>
      <c r="F323" s="68" t="s">
        <v>129</v>
      </c>
      <c r="G323" s="247">
        <f>0.48/100*G2</f>
        <v>2.4767999999999999</v>
      </c>
      <c r="H323" s="382">
        <v>750</v>
      </c>
      <c r="I323" s="473">
        <f t="shared" si="30"/>
        <v>1857.6</v>
      </c>
      <c r="J323" s="104">
        <f>'Civil &amp; Interior'!M175</f>
        <v>2</v>
      </c>
      <c r="K323" s="501">
        <v>0</v>
      </c>
      <c r="L323" s="104">
        <f>K323+J323</f>
        <v>2</v>
      </c>
      <c r="M323" s="104">
        <f>J323*H323</f>
        <v>1500</v>
      </c>
      <c r="N323" s="104">
        <v>0</v>
      </c>
      <c r="O323" s="104">
        <f>N323</f>
        <v>0</v>
      </c>
      <c r="P323" s="104"/>
      <c r="Q323" s="104"/>
    </row>
    <row r="324" spans="1:17" x14ac:dyDescent="0.35">
      <c r="A324" s="244"/>
      <c r="B324" s="244"/>
      <c r="C324" s="244" t="s">
        <v>18</v>
      </c>
      <c r="D324" s="244"/>
      <c r="E324" s="26" t="s">
        <v>161</v>
      </c>
      <c r="F324" s="68" t="s">
        <v>129</v>
      </c>
      <c r="G324" s="247">
        <f>0.24/100*G2</f>
        <v>1.2383999999999999</v>
      </c>
      <c r="H324" s="382">
        <v>980</v>
      </c>
      <c r="I324" s="473">
        <f t="shared" si="30"/>
        <v>1213.6319999999998</v>
      </c>
      <c r="J324" s="104">
        <f>'Civil &amp; Interior'!M177</f>
        <v>1</v>
      </c>
      <c r="K324" s="501">
        <v>0</v>
      </c>
      <c r="L324" s="104">
        <f>K324+J324</f>
        <v>1</v>
      </c>
      <c r="M324" s="104">
        <f>J324*H324</f>
        <v>980</v>
      </c>
      <c r="N324" s="104">
        <v>0</v>
      </c>
      <c r="O324" s="104">
        <f>N324</f>
        <v>0</v>
      </c>
      <c r="P324" s="104"/>
      <c r="Q324" s="104"/>
    </row>
    <row r="325" spans="1:17" x14ac:dyDescent="0.35">
      <c r="A325" s="244"/>
      <c r="B325" s="244"/>
      <c r="C325" s="244" t="s">
        <v>19</v>
      </c>
      <c r="D325" s="244"/>
      <c r="E325" s="26" t="s">
        <v>896</v>
      </c>
      <c r="F325" s="68" t="s">
        <v>129</v>
      </c>
      <c r="G325" s="247">
        <v>0</v>
      </c>
      <c r="H325" s="382"/>
      <c r="I325" s="473">
        <f t="shared" si="30"/>
        <v>0</v>
      </c>
      <c r="J325" s="104"/>
      <c r="K325" s="104"/>
      <c r="L325" s="104"/>
      <c r="M325" s="104"/>
      <c r="N325" s="104"/>
      <c r="O325" s="104"/>
      <c r="P325" s="104"/>
      <c r="Q325" s="104"/>
    </row>
    <row r="326" spans="1:17" x14ac:dyDescent="0.35">
      <c r="A326" s="244"/>
      <c r="B326" s="244"/>
      <c r="C326" s="244" t="s">
        <v>134</v>
      </c>
      <c r="D326" s="244"/>
      <c r="E326" s="26" t="s">
        <v>897</v>
      </c>
      <c r="F326" s="68" t="s">
        <v>129</v>
      </c>
      <c r="G326" s="247">
        <v>0</v>
      </c>
      <c r="H326" s="382"/>
      <c r="I326" s="473">
        <f t="shared" si="30"/>
        <v>0</v>
      </c>
      <c r="J326" s="104"/>
      <c r="K326" s="104"/>
      <c r="L326" s="104"/>
      <c r="M326" s="104"/>
      <c r="N326" s="104"/>
      <c r="O326" s="104"/>
      <c r="P326" s="104"/>
      <c r="Q326" s="104"/>
    </row>
    <row r="327" spans="1:17" x14ac:dyDescent="0.35">
      <c r="A327" s="244"/>
      <c r="B327" s="244"/>
      <c r="C327" s="244" t="s">
        <v>135</v>
      </c>
      <c r="D327" s="244"/>
      <c r="E327" s="26" t="s">
        <v>898</v>
      </c>
      <c r="F327" s="68" t="s">
        <v>129</v>
      </c>
      <c r="G327" s="247">
        <v>0</v>
      </c>
      <c r="H327" s="382"/>
      <c r="I327" s="473">
        <f t="shared" si="30"/>
        <v>0</v>
      </c>
      <c r="J327" s="104"/>
      <c r="K327" s="104"/>
      <c r="L327" s="104"/>
      <c r="M327" s="104"/>
      <c r="N327" s="104"/>
      <c r="O327" s="104"/>
      <c r="P327" s="104"/>
      <c r="Q327" s="104"/>
    </row>
    <row r="328" spans="1:17" x14ac:dyDescent="0.35">
      <c r="A328" s="244"/>
      <c r="B328" s="244"/>
      <c r="C328" s="244" t="s">
        <v>136</v>
      </c>
      <c r="D328" s="244"/>
      <c r="E328" s="26" t="s">
        <v>899</v>
      </c>
      <c r="F328" s="68" t="s">
        <v>129</v>
      </c>
      <c r="G328" s="247">
        <v>0</v>
      </c>
      <c r="H328" s="382"/>
      <c r="I328" s="473">
        <f t="shared" si="30"/>
        <v>0</v>
      </c>
      <c r="J328" s="104"/>
      <c r="K328" s="104"/>
      <c r="L328" s="104"/>
      <c r="M328" s="104"/>
      <c r="N328" s="104"/>
      <c r="O328" s="104"/>
      <c r="P328" s="104"/>
      <c r="Q328" s="104"/>
    </row>
    <row r="329" spans="1:17" x14ac:dyDescent="0.35">
      <c r="A329" s="244"/>
      <c r="B329" s="244"/>
      <c r="C329" s="244" t="s">
        <v>137</v>
      </c>
      <c r="D329" s="244"/>
      <c r="E329" s="26" t="s">
        <v>900</v>
      </c>
      <c r="F329" s="68" t="s">
        <v>129</v>
      </c>
      <c r="G329" s="247">
        <v>0</v>
      </c>
      <c r="H329" s="382"/>
      <c r="I329" s="473">
        <f t="shared" si="30"/>
        <v>0</v>
      </c>
      <c r="J329" s="104"/>
      <c r="K329" s="104"/>
      <c r="L329" s="104"/>
      <c r="M329" s="104"/>
      <c r="N329" s="104"/>
      <c r="O329" s="104"/>
      <c r="P329" s="104"/>
      <c r="Q329" s="104"/>
    </row>
    <row r="330" spans="1:17" x14ac:dyDescent="0.35">
      <c r="A330" s="244"/>
      <c r="B330" s="244"/>
      <c r="C330" s="244" t="s">
        <v>162</v>
      </c>
      <c r="D330" s="244"/>
      <c r="E330" s="26" t="s">
        <v>901</v>
      </c>
      <c r="F330" s="68" t="s">
        <v>129</v>
      </c>
      <c r="G330" s="247">
        <v>0</v>
      </c>
      <c r="H330" s="382"/>
      <c r="I330" s="473">
        <f t="shared" si="30"/>
        <v>0</v>
      </c>
      <c r="J330" s="104"/>
      <c r="K330" s="104"/>
      <c r="L330" s="104"/>
      <c r="M330" s="104"/>
      <c r="N330" s="104"/>
      <c r="O330" s="104"/>
      <c r="P330" s="104"/>
      <c r="Q330" s="104"/>
    </row>
    <row r="331" spans="1:17" x14ac:dyDescent="0.35">
      <c r="A331" s="244"/>
      <c r="B331" s="244"/>
      <c r="C331" s="244" t="s">
        <v>138</v>
      </c>
      <c r="D331" s="244"/>
      <c r="E331" s="26" t="s">
        <v>902</v>
      </c>
      <c r="F331" s="68" t="s">
        <v>129</v>
      </c>
      <c r="G331" s="247">
        <v>0</v>
      </c>
      <c r="H331" s="382"/>
      <c r="I331" s="473">
        <f t="shared" si="30"/>
        <v>0</v>
      </c>
      <c r="J331" s="104"/>
      <c r="K331" s="104"/>
      <c r="L331" s="104"/>
      <c r="M331" s="104"/>
      <c r="N331" s="104"/>
      <c r="O331" s="104"/>
      <c r="P331" s="104"/>
      <c r="Q331" s="104"/>
    </row>
    <row r="332" spans="1:17" x14ac:dyDescent="0.35">
      <c r="A332" s="244"/>
      <c r="B332" s="244"/>
      <c r="C332" s="244" t="s">
        <v>141</v>
      </c>
      <c r="D332" s="244"/>
      <c r="E332" s="26" t="s">
        <v>903</v>
      </c>
      <c r="F332" s="68" t="s">
        <v>129</v>
      </c>
      <c r="G332" s="247">
        <v>0</v>
      </c>
      <c r="H332" s="382"/>
      <c r="I332" s="473">
        <f t="shared" si="30"/>
        <v>0</v>
      </c>
      <c r="J332" s="104"/>
      <c r="K332" s="104"/>
      <c r="L332" s="104"/>
      <c r="M332" s="104"/>
      <c r="N332" s="104"/>
      <c r="O332" s="104"/>
      <c r="P332" s="104"/>
      <c r="Q332" s="104"/>
    </row>
    <row r="333" spans="1:17" x14ac:dyDescent="0.35">
      <c r="A333" s="244"/>
      <c r="B333" s="244"/>
      <c r="C333" s="244" t="s">
        <v>163</v>
      </c>
      <c r="D333" s="244"/>
      <c r="E333" s="26" t="s">
        <v>904</v>
      </c>
      <c r="F333" s="68" t="s">
        <v>129</v>
      </c>
      <c r="G333" s="247">
        <v>0</v>
      </c>
      <c r="H333" s="382"/>
      <c r="I333" s="473">
        <f t="shared" si="30"/>
        <v>0</v>
      </c>
      <c r="J333" s="104"/>
      <c r="K333" s="104"/>
      <c r="L333" s="104"/>
      <c r="M333" s="104"/>
      <c r="N333" s="104"/>
      <c r="O333" s="104"/>
      <c r="P333" s="104"/>
      <c r="Q333" s="104"/>
    </row>
    <row r="334" spans="1:17" x14ac:dyDescent="0.35">
      <c r="A334" s="244"/>
      <c r="B334" s="244"/>
      <c r="C334" s="244" t="s">
        <v>164</v>
      </c>
      <c r="D334" s="244"/>
      <c r="E334" s="26" t="s">
        <v>905</v>
      </c>
      <c r="F334" s="68" t="s">
        <v>129</v>
      </c>
      <c r="G334" s="247">
        <v>0</v>
      </c>
      <c r="H334" s="382"/>
      <c r="I334" s="473">
        <f t="shared" si="30"/>
        <v>0</v>
      </c>
      <c r="J334" s="104"/>
      <c r="K334" s="104"/>
      <c r="L334" s="104"/>
      <c r="M334" s="104"/>
      <c r="N334" s="104"/>
      <c r="O334" s="104"/>
      <c r="P334" s="104"/>
      <c r="Q334" s="104"/>
    </row>
    <row r="335" spans="1:17" x14ac:dyDescent="0.35">
      <c r="A335" s="244"/>
      <c r="B335" s="244"/>
      <c r="C335" s="244" t="s">
        <v>144</v>
      </c>
      <c r="D335" s="244"/>
      <c r="E335" s="26" t="s">
        <v>906</v>
      </c>
      <c r="F335" s="68" t="s">
        <v>129</v>
      </c>
      <c r="G335" s="247">
        <v>0</v>
      </c>
      <c r="H335" s="382"/>
      <c r="I335" s="473">
        <f t="shared" si="30"/>
        <v>0</v>
      </c>
      <c r="J335" s="104"/>
      <c r="K335" s="104"/>
      <c r="L335" s="104"/>
      <c r="M335" s="104"/>
      <c r="N335" s="104"/>
      <c r="O335" s="104"/>
      <c r="P335" s="104"/>
      <c r="Q335" s="104"/>
    </row>
    <row r="336" spans="1:17" x14ac:dyDescent="0.35">
      <c r="A336" s="244"/>
      <c r="B336" s="244"/>
      <c r="C336" s="244" t="s">
        <v>20</v>
      </c>
      <c r="D336" s="244"/>
      <c r="E336" s="58" t="s">
        <v>907</v>
      </c>
      <c r="F336" s="68"/>
      <c r="G336" s="247"/>
      <c r="H336" s="382"/>
      <c r="I336" s="473">
        <f t="shared" si="30"/>
        <v>0</v>
      </c>
      <c r="J336" s="104"/>
      <c r="K336" s="104"/>
      <c r="L336" s="104"/>
      <c r="M336" s="104"/>
      <c r="N336" s="104"/>
      <c r="O336" s="104"/>
      <c r="P336" s="104"/>
      <c r="Q336" s="104"/>
    </row>
    <row r="337" spans="1:17" ht="32.25" customHeight="1" x14ac:dyDescent="0.35">
      <c r="A337" s="244"/>
      <c r="B337" s="244"/>
      <c r="C337" s="244" t="s">
        <v>21</v>
      </c>
      <c r="D337" s="244"/>
      <c r="E337" s="58" t="s">
        <v>908</v>
      </c>
      <c r="F337" s="68" t="s">
        <v>129</v>
      </c>
      <c r="G337" s="247">
        <v>0</v>
      </c>
      <c r="H337" s="382"/>
      <c r="I337" s="473">
        <f t="shared" si="30"/>
        <v>0</v>
      </c>
      <c r="J337" s="104"/>
      <c r="K337" s="104"/>
      <c r="L337" s="104"/>
      <c r="M337" s="104"/>
      <c r="N337" s="104"/>
      <c r="O337" s="104"/>
      <c r="P337" s="104"/>
      <c r="Q337" s="104"/>
    </row>
    <row r="338" spans="1:17" ht="36" customHeight="1" x14ac:dyDescent="0.35">
      <c r="A338" s="244"/>
      <c r="B338" s="244"/>
      <c r="C338" s="244" t="s">
        <v>23</v>
      </c>
      <c r="D338" s="244"/>
      <c r="E338" s="58" t="s">
        <v>165</v>
      </c>
      <c r="F338" s="68" t="s">
        <v>129</v>
      </c>
      <c r="G338" s="247">
        <v>1</v>
      </c>
      <c r="H338" s="382">
        <v>14000</v>
      </c>
      <c r="I338" s="473">
        <f t="shared" si="30"/>
        <v>14000</v>
      </c>
      <c r="J338" s="104">
        <f>'Civil &amp; Interior'!M177</f>
        <v>1</v>
      </c>
      <c r="K338" s="501">
        <v>0</v>
      </c>
      <c r="L338" s="104">
        <f>K338+J338</f>
        <v>1</v>
      </c>
      <c r="M338" s="104">
        <f>J338*H338</f>
        <v>14000</v>
      </c>
      <c r="N338" s="104">
        <v>0</v>
      </c>
      <c r="O338" s="104">
        <f>N338</f>
        <v>0</v>
      </c>
      <c r="P338" s="104"/>
      <c r="Q338" s="104"/>
    </row>
    <row r="339" spans="1:17" ht="21.75" customHeight="1" x14ac:dyDescent="0.35">
      <c r="A339" s="244"/>
      <c r="B339" s="244"/>
      <c r="C339" s="244" t="s">
        <v>26</v>
      </c>
      <c r="D339" s="244"/>
      <c r="E339" s="58" t="s">
        <v>166</v>
      </c>
      <c r="F339" s="68" t="s">
        <v>129</v>
      </c>
      <c r="G339" s="247">
        <f>0.96/100*G2</f>
        <v>4.9535999999999998</v>
      </c>
      <c r="H339" s="382">
        <v>150</v>
      </c>
      <c r="I339" s="473">
        <f t="shared" si="30"/>
        <v>743.04</v>
      </c>
      <c r="J339" s="104">
        <f>'Civil &amp; Interior'!M178</f>
        <v>5</v>
      </c>
      <c r="K339" s="501">
        <v>0</v>
      </c>
      <c r="L339" s="104">
        <f>K339+J339</f>
        <v>5</v>
      </c>
      <c r="M339" s="104">
        <f>J339*H339</f>
        <v>750</v>
      </c>
      <c r="N339" s="104">
        <v>0</v>
      </c>
      <c r="O339" s="104">
        <f>N339</f>
        <v>0</v>
      </c>
      <c r="P339" s="104"/>
      <c r="Q339" s="104"/>
    </row>
    <row r="340" spans="1:17" ht="177" customHeight="1" x14ac:dyDescent="0.35">
      <c r="A340" s="244"/>
      <c r="B340" s="244"/>
      <c r="C340" s="244"/>
      <c r="D340" s="38" t="s">
        <v>909</v>
      </c>
      <c r="E340" s="64" t="s">
        <v>910</v>
      </c>
      <c r="F340" s="68"/>
      <c r="G340" s="247"/>
      <c r="H340" s="382"/>
      <c r="I340" s="473"/>
      <c r="J340" s="104"/>
      <c r="K340" s="104"/>
      <c r="L340" s="104"/>
      <c r="M340" s="104"/>
      <c r="N340" s="104"/>
      <c r="O340" s="104"/>
      <c r="P340" s="104"/>
      <c r="Q340" s="104"/>
    </row>
    <row r="341" spans="1:17" ht="81" customHeight="1" x14ac:dyDescent="0.35">
      <c r="A341" s="244"/>
      <c r="B341" s="244"/>
      <c r="C341" s="244" t="s">
        <v>32</v>
      </c>
      <c r="D341" s="246" t="s">
        <v>911</v>
      </c>
      <c r="E341" s="62" t="s">
        <v>912</v>
      </c>
      <c r="F341" s="60"/>
      <c r="G341" s="247"/>
      <c r="H341" s="382"/>
      <c r="I341" s="473"/>
      <c r="J341" s="104"/>
      <c r="K341" s="104"/>
      <c r="L341" s="104"/>
      <c r="M341" s="104"/>
      <c r="N341" s="104"/>
      <c r="O341" s="104"/>
      <c r="P341" s="104"/>
      <c r="Q341" s="104"/>
    </row>
    <row r="342" spans="1:17" x14ac:dyDescent="0.35">
      <c r="A342" s="244"/>
      <c r="B342" s="244"/>
      <c r="C342" s="244" t="s">
        <v>78</v>
      </c>
      <c r="D342" s="244"/>
      <c r="E342" s="27" t="s">
        <v>167</v>
      </c>
      <c r="F342" s="68" t="s">
        <v>168</v>
      </c>
      <c r="G342" s="247">
        <v>0</v>
      </c>
      <c r="H342" s="382"/>
      <c r="I342" s="473">
        <f t="shared" ref="I342:I391" si="31">H342*$G342</f>
        <v>0</v>
      </c>
      <c r="J342" s="104"/>
      <c r="K342" s="104"/>
      <c r="L342" s="104"/>
      <c r="M342" s="104"/>
      <c r="N342" s="104"/>
      <c r="O342" s="104"/>
      <c r="P342" s="104"/>
      <c r="Q342" s="104"/>
    </row>
    <row r="343" spans="1:17" x14ac:dyDescent="0.35">
      <c r="A343" s="244"/>
      <c r="B343" s="244"/>
      <c r="C343" s="244" t="s">
        <v>169</v>
      </c>
      <c r="D343" s="244"/>
      <c r="E343" s="27" t="s">
        <v>302</v>
      </c>
      <c r="F343" s="68" t="s">
        <v>168</v>
      </c>
      <c r="G343" s="247">
        <v>0</v>
      </c>
      <c r="H343" s="382"/>
      <c r="I343" s="473">
        <f t="shared" si="31"/>
        <v>0</v>
      </c>
      <c r="J343" s="104"/>
      <c r="K343" s="104"/>
      <c r="L343" s="104"/>
      <c r="M343" s="104"/>
      <c r="N343" s="104"/>
      <c r="O343" s="104"/>
      <c r="P343" s="104"/>
      <c r="Q343" s="104"/>
    </row>
    <row r="344" spans="1:17" x14ac:dyDescent="0.35">
      <c r="A344" s="244"/>
      <c r="B344" s="244"/>
      <c r="C344" s="244" t="s">
        <v>913</v>
      </c>
      <c r="D344" s="244"/>
      <c r="E344" s="27" t="s">
        <v>319</v>
      </c>
      <c r="F344" s="68" t="s">
        <v>168</v>
      </c>
      <c r="G344" s="247">
        <v>0</v>
      </c>
      <c r="H344" s="382"/>
      <c r="I344" s="473">
        <f t="shared" si="31"/>
        <v>0</v>
      </c>
      <c r="J344" s="104"/>
      <c r="K344" s="104"/>
      <c r="L344" s="104"/>
      <c r="M344" s="104"/>
      <c r="N344" s="104"/>
      <c r="O344" s="104"/>
      <c r="P344" s="104"/>
      <c r="Q344" s="104"/>
    </row>
    <row r="345" spans="1:17" ht="66.75" customHeight="1" x14ac:dyDescent="0.35">
      <c r="A345" s="244"/>
      <c r="B345" s="244"/>
      <c r="C345" s="244" t="s">
        <v>914</v>
      </c>
      <c r="D345" s="244"/>
      <c r="E345" s="69" t="s">
        <v>915</v>
      </c>
      <c r="F345" s="68" t="s">
        <v>170</v>
      </c>
      <c r="G345" s="247">
        <v>0</v>
      </c>
      <c r="H345" s="382"/>
      <c r="I345" s="473">
        <f t="shared" si="31"/>
        <v>0</v>
      </c>
      <c r="J345" s="104"/>
      <c r="K345" s="104"/>
      <c r="L345" s="104"/>
      <c r="M345" s="104"/>
      <c r="N345" s="104"/>
      <c r="O345" s="104"/>
      <c r="P345" s="104"/>
      <c r="Q345" s="104"/>
    </row>
    <row r="346" spans="1:17" ht="44.25" customHeight="1" x14ac:dyDescent="0.35">
      <c r="A346" s="244"/>
      <c r="B346" s="244"/>
      <c r="C346" s="244" t="s">
        <v>916</v>
      </c>
      <c r="D346" s="244"/>
      <c r="E346" s="69" t="s">
        <v>917</v>
      </c>
      <c r="F346" s="68" t="s">
        <v>170</v>
      </c>
      <c r="G346" s="247">
        <v>0</v>
      </c>
      <c r="H346" s="382"/>
      <c r="I346" s="473">
        <f t="shared" si="31"/>
        <v>0</v>
      </c>
      <c r="J346" s="104"/>
      <c r="K346" s="104"/>
      <c r="L346" s="104"/>
      <c r="M346" s="104"/>
      <c r="N346" s="104"/>
      <c r="O346" s="104"/>
      <c r="P346" s="104"/>
      <c r="Q346" s="104"/>
    </row>
    <row r="347" spans="1:17" ht="40.5" customHeight="1" x14ac:dyDescent="0.35">
      <c r="A347" s="244"/>
      <c r="B347" s="244"/>
      <c r="C347" s="244" t="s">
        <v>918</v>
      </c>
      <c r="D347" s="244"/>
      <c r="E347" s="69" t="s">
        <v>919</v>
      </c>
      <c r="F347" s="68" t="s">
        <v>170</v>
      </c>
      <c r="G347" s="247">
        <v>0</v>
      </c>
      <c r="H347" s="382"/>
      <c r="I347" s="473">
        <f t="shared" si="31"/>
        <v>0</v>
      </c>
      <c r="J347" s="104"/>
      <c r="K347" s="104"/>
      <c r="L347" s="104"/>
      <c r="M347" s="104"/>
      <c r="N347" s="104"/>
      <c r="O347" s="104"/>
      <c r="P347" s="104"/>
      <c r="Q347" s="104"/>
    </row>
    <row r="348" spans="1:17" ht="88.5" customHeight="1" x14ac:dyDescent="0.35">
      <c r="A348" s="244"/>
      <c r="B348" s="244"/>
      <c r="C348" s="244" t="s">
        <v>33</v>
      </c>
      <c r="D348" s="38" t="s">
        <v>920</v>
      </c>
      <c r="E348" s="431" t="s">
        <v>921</v>
      </c>
      <c r="F348" s="68"/>
      <c r="G348" s="247"/>
      <c r="H348" s="382"/>
      <c r="I348" s="473"/>
      <c r="J348" s="104"/>
      <c r="K348" s="104"/>
      <c r="L348" s="104"/>
      <c r="M348" s="104"/>
      <c r="N348" s="104"/>
      <c r="O348" s="104"/>
      <c r="P348" s="104"/>
      <c r="Q348" s="104"/>
    </row>
    <row r="349" spans="1:17" x14ac:dyDescent="0.35">
      <c r="A349" s="244"/>
      <c r="B349" s="244"/>
      <c r="C349" s="244" t="s">
        <v>69</v>
      </c>
      <c r="D349" s="70"/>
      <c r="E349" s="27" t="s">
        <v>167</v>
      </c>
      <c r="F349" s="111" t="s">
        <v>22</v>
      </c>
      <c r="G349" s="247">
        <v>4</v>
      </c>
      <c r="H349" s="382">
        <v>200</v>
      </c>
      <c r="I349" s="473">
        <f t="shared" si="31"/>
        <v>800</v>
      </c>
      <c r="J349" s="104">
        <f>'Civil &amp; Interior'!M179</f>
        <v>4</v>
      </c>
      <c r="K349" s="501">
        <v>0</v>
      </c>
      <c r="L349" s="104">
        <f>K349+J349</f>
        <v>4</v>
      </c>
      <c r="M349" s="104">
        <f>J349*H349</f>
        <v>800</v>
      </c>
      <c r="N349" s="104">
        <v>0</v>
      </c>
      <c r="O349" s="104">
        <f>N349</f>
        <v>0</v>
      </c>
      <c r="P349" s="104"/>
      <c r="Q349" s="104"/>
    </row>
    <row r="350" spans="1:17" x14ac:dyDescent="0.35">
      <c r="A350" s="244"/>
      <c r="B350" s="244"/>
      <c r="C350" s="244" t="s">
        <v>70</v>
      </c>
      <c r="D350" s="70"/>
      <c r="E350" s="27" t="s">
        <v>302</v>
      </c>
      <c r="F350" s="111" t="s">
        <v>22</v>
      </c>
      <c r="G350" s="247">
        <v>4</v>
      </c>
      <c r="H350" s="382">
        <v>300</v>
      </c>
      <c r="I350" s="473">
        <f t="shared" si="31"/>
        <v>1200</v>
      </c>
      <c r="J350" s="104">
        <f>'Civil &amp; Interior'!M180</f>
        <v>4</v>
      </c>
      <c r="K350" s="501">
        <v>0</v>
      </c>
      <c r="L350" s="104">
        <f t="shared" ref="L350:L352" si="32">K350+J350</f>
        <v>4</v>
      </c>
      <c r="M350" s="104">
        <f>J350*H350</f>
        <v>1200</v>
      </c>
      <c r="N350" s="104">
        <v>0</v>
      </c>
      <c r="O350" s="104">
        <f t="shared" ref="O350:O352" si="33">N350</f>
        <v>0</v>
      </c>
      <c r="P350" s="104"/>
      <c r="Q350" s="104"/>
    </row>
    <row r="351" spans="1:17" x14ac:dyDescent="0.35">
      <c r="A351" s="244"/>
      <c r="B351" s="244"/>
      <c r="C351" s="244" t="s">
        <v>116</v>
      </c>
      <c r="D351" s="70"/>
      <c r="E351" s="27" t="s">
        <v>319</v>
      </c>
      <c r="F351" s="111" t="s">
        <v>22</v>
      </c>
      <c r="G351" s="247">
        <v>8</v>
      </c>
      <c r="H351" s="382">
        <v>300</v>
      </c>
      <c r="I351" s="473">
        <f t="shared" si="31"/>
        <v>2400</v>
      </c>
      <c r="J351" s="104">
        <f>'Civil &amp; Interior'!M181</f>
        <v>8</v>
      </c>
      <c r="K351" s="501">
        <v>0</v>
      </c>
      <c r="L351" s="104">
        <f t="shared" si="32"/>
        <v>8</v>
      </c>
      <c r="M351" s="104">
        <f>J351*H351</f>
        <v>2400</v>
      </c>
      <c r="N351" s="104">
        <v>0</v>
      </c>
      <c r="O351" s="104">
        <f t="shared" si="33"/>
        <v>0</v>
      </c>
      <c r="P351" s="104"/>
      <c r="Q351" s="104"/>
    </row>
    <row r="352" spans="1:17" ht="63" customHeight="1" x14ac:dyDescent="0.35">
      <c r="A352" s="244"/>
      <c r="B352" s="244"/>
      <c r="C352" s="244" t="s">
        <v>333</v>
      </c>
      <c r="D352" s="70"/>
      <c r="E352" s="69" t="s">
        <v>366</v>
      </c>
      <c r="F352" s="72" t="s">
        <v>171</v>
      </c>
      <c r="G352" s="247">
        <v>8</v>
      </c>
      <c r="H352" s="382">
        <v>370</v>
      </c>
      <c r="I352" s="473">
        <f t="shared" si="31"/>
        <v>2960</v>
      </c>
      <c r="J352" s="104">
        <f>'Civil &amp; Interior'!M182</f>
        <v>8</v>
      </c>
      <c r="K352" s="501">
        <v>0</v>
      </c>
      <c r="L352" s="104">
        <f t="shared" si="32"/>
        <v>8</v>
      </c>
      <c r="M352" s="104">
        <f>J352*H352</f>
        <v>2960</v>
      </c>
      <c r="N352" s="104">
        <v>0</v>
      </c>
      <c r="O352" s="104">
        <f t="shared" si="33"/>
        <v>0</v>
      </c>
      <c r="P352" s="104"/>
      <c r="Q352" s="104"/>
    </row>
    <row r="353" spans="1:17" ht="39.75" customHeight="1" x14ac:dyDescent="0.35">
      <c r="A353" s="244"/>
      <c r="B353" s="244"/>
      <c r="C353" s="244" t="s">
        <v>334</v>
      </c>
      <c r="D353" s="70"/>
      <c r="E353" s="69" t="s">
        <v>320</v>
      </c>
      <c r="F353" s="113" t="s">
        <v>171</v>
      </c>
      <c r="G353" s="247">
        <v>0</v>
      </c>
      <c r="H353" s="382"/>
      <c r="I353" s="473">
        <f t="shared" si="31"/>
        <v>0</v>
      </c>
      <c r="J353" s="104"/>
      <c r="K353" s="104"/>
      <c r="L353" s="104"/>
      <c r="M353" s="104"/>
      <c r="N353" s="104"/>
      <c r="O353" s="104"/>
      <c r="P353" s="104"/>
      <c r="Q353" s="104"/>
    </row>
    <row r="354" spans="1:17" x14ac:dyDescent="0.35">
      <c r="A354" s="114"/>
      <c r="B354" s="114"/>
      <c r="C354" s="115" t="s">
        <v>46</v>
      </c>
      <c r="D354" s="116"/>
      <c r="E354" s="432" t="s">
        <v>372</v>
      </c>
      <c r="F354" s="433"/>
      <c r="G354" s="434"/>
      <c r="H354" s="435"/>
      <c r="I354" s="477"/>
      <c r="J354" s="104"/>
      <c r="K354" s="104"/>
      <c r="L354" s="104"/>
      <c r="M354" s="104"/>
      <c r="N354" s="104"/>
      <c r="O354" s="104"/>
      <c r="P354" s="104"/>
      <c r="Q354" s="104"/>
    </row>
    <row r="355" spans="1:17" ht="104.25" customHeight="1" x14ac:dyDescent="0.35">
      <c r="A355" s="114"/>
      <c r="B355" s="114"/>
      <c r="C355" s="114"/>
      <c r="D355" s="116"/>
      <c r="E355" s="436" t="s">
        <v>922</v>
      </c>
      <c r="F355" s="433"/>
      <c r="G355" s="434"/>
      <c r="H355" s="435"/>
      <c r="I355" s="477"/>
      <c r="J355" s="104"/>
      <c r="K355" s="104"/>
      <c r="L355" s="104"/>
      <c r="M355" s="104"/>
      <c r="N355" s="104"/>
      <c r="O355" s="104"/>
      <c r="P355" s="104"/>
      <c r="Q355" s="104"/>
    </row>
    <row r="356" spans="1:17" x14ac:dyDescent="0.35">
      <c r="A356" s="114"/>
      <c r="B356" s="114"/>
      <c r="C356" s="114" t="s">
        <v>822</v>
      </c>
      <c r="D356" s="116"/>
      <c r="E356" s="436" t="s">
        <v>373</v>
      </c>
      <c r="F356" s="433" t="s">
        <v>168</v>
      </c>
      <c r="G356" s="437">
        <v>0</v>
      </c>
      <c r="H356" s="438"/>
      <c r="I356" s="477">
        <f t="shared" si="31"/>
        <v>0</v>
      </c>
      <c r="J356" s="104"/>
      <c r="K356" s="104"/>
      <c r="L356" s="104"/>
      <c r="M356" s="104"/>
      <c r="N356" s="104"/>
      <c r="O356" s="104"/>
      <c r="P356" s="104"/>
      <c r="Q356" s="104"/>
    </row>
    <row r="357" spans="1:17" x14ac:dyDescent="0.35">
      <c r="A357" s="114"/>
      <c r="B357" s="114"/>
      <c r="C357" s="114" t="s">
        <v>824</v>
      </c>
      <c r="D357" s="116"/>
      <c r="E357" s="436" t="s">
        <v>374</v>
      </c>
      <c r="F357" s="433" t="s">
        <v>168</v>
      </c>
      <c r="G357" s="439">
        <v>0</v>
      </c>
      <c r="H357" s="438"/>
      <c r="I357" s="477">
        <f t="shared" si="31"/>
        <v>0</v>
      </c>
      <c r="J357" s="104"/>
      <c r="K357" s="104"/>
      <c r="L357" s="104"/>
      <c r="M357" s="104"/>
      <c r="N357" s="104"/>
      <c r="O357" s="104"/>
      <c r="P357" s="104"/>
      <c r="Q357" s="104"/>
    </row>
    <row r="358" spans="1:17" x14ac:dyDescent="0.35">
      <c r="A358" s="114"/>
      <c r="B358" s="114"/>
      <c r="C358" s="114" t="s">
        <v>826</v>
      </c>
      <c r="D358" s="116"/>
      <c r="E358" s="436" t="s">
        <v>375</v>
      </c>
      <c r="F358" s="433" t="s">
        <v>168</v>
      </c>
      <c r="G358" s="439">
        <v>0</v>
      </c>
      <c r="H358" s="438"/>
      <c r="I358" s="477">
        <f t="shared" si="31"/>
        <v>0</v>
      </c>
      <c r="J358" s="104"/>
      <c r="K358" s="104"/>
      <c r="L358" s="104"/>
      <c r="M358" s="104"/>
      <c r="N358" s="104"/>
      <c r="O358" s="104"/>
      <c r="P358" s="104"/>
      <c r="Q358" s="104"/>
    </row>
    <row r="359" spans="1:17" x14ac:dyDescent="0.35">
      <c r="A359" s="114"/>
      <c r="B359" s="114"/>
      <c r="C359" s="114" t="s">
        <v>923</v>
      </c>
      <c r="D359" s="116"/>
      <c r="E359" s="436" t="s">
        <v>376</v>
      </c>
      <c r="F359" s="433" t="s">
        <v>168</v>
      </c>
      <c r="G359" s="439">
        <v>0</v>
      </c>
      <c r="H359" s="438"/>
      <c r="I359" s="477">
        <f t="shared" si="31"/>
        <v>0</v>
      </c>
      <c r="J359" s="104"/>
      <c r="K359" s="104"/>
      <c r="L359" s="104"/>
      <c r="M359" s="104"/>
      <c r="N359" s="104"/>
      <c r="O359" s="104"/>
      <c r="P359" s="104"/>
      <c r="Q359" s="104"/>
    </row>
    <row r="360" spans="1:17" ht="51" customHeight="1" x14ac:dyDescent="0.35">
      <c r="A360" s="114"/>
      <c r="B360" s="114"/>
      <c r="C360" s="114" t="s">
        <v>924</v>
      </c>
      <c r="D360" s="116"/>
      <c r="E360" s="436" t="s">
        <v>925</v>
      </c>
      <c r="F360" s="433" t="s">
        <v>168</v>
      </c>
      <c r="G360" s="440"/>
      <c r="H360" s="441"/>
      <c r="I360" s="477">
        <f t="shared" si="31"/>
        <v>0</v>
      </c>
      <c r="J360" s="104"/>
      <c r="K360" s="104"/>
      <c r="L360" s="104"/>
      <c r="M360" s="104"/>
      <c r="N360" s="104"/>
      <c r="O360" s="104"/>
      <c r="P360" s="104"/>
      <c r="Q360" s="104"/>
    </row>
    <row r="361" spans="1:17" ht="102.75" customHeight="1" x14ac:dyDescent="0.35">
      <c r="A361" s="114"/>
      <c r="B361" s="114"/>
      <c r="C361" s="114" t="s">
        <v>43</v>
      </c>
      <c r="D361" s="116"/>
      <c r="E361" s="436" t="s">
        <v>926</v>
      </c>
      <c r="F361" s="433"/>
      <c r="G361" s="440"/>
      <c r="H361" s="441"/>
      <c r="I361" s="477"/>
      <c r="J361" s="104"/>
      <c r="K361" s="104"/>
      <c r="L361" s="104"/>
      <c r="M361" s="104"/>
      <c r="N361" s="104"/>
      <c r="O361" s="104"/>
      <c r="P361" s="104"/>
      <c r="Q361" s="104"/>
    </row>
    <row r="362" spans="1:17" ht="39.75" customHeight="1" x14ac:dyDescent="0.35">
      <c r="A362" s="114"/>
      <c r="B362" s="114"/>
      <c r="C362" s="114" t="s">
        <v>303</v>
      </c>
      <c r="D362" s="116"/>
      <c r="E362" s="436" t="s">
        <v>377</v>
      </c>
      <c r="F362" s="433" t="s">
        <v>168</v>
      </c>
      <c r="G362" s="439">
        <v>2</v>
      </c>
      <c r="H362" s="441">
        <v>400</v>
      </c>
      <c r="I362" s="477">
        <f t="shared" si="31"/>
        <v>800</v>
      </c>
      <c r="J362" s="104">
        <f>'Civil &amp; Interior'!M185</f>
        <v>2</v>
      </c>
      <c r="K362" s="501">
        <v>0</v>
      </c>
      <c r="L362" s="104">
        <f>K362+J362</f>
        <v>2</v>
      </c>
      <c r="M362" s="104">
        <f>J362*H362</f>
        <v>800</v>
      </c>
      <c r="N362" s="104">
        <v>0</v>
      </c>
      <c r="O362" s="104">
        <f>N362</f>
        <v>0</v>
      </c>
      <c r="P362" s="104"/>
      <c r="Q362" s="104"/>
    </row>
    <row r="363" spans="1:17" ht="39.75" customHeight="1" x14ac:dyDescent="0.35">
      <c r="A363" s="114"/>
      <c r="B363" s="114"/>
      <c r="C363" s="114" t="s">
        <v>304</v>
      </c>
      <c r="D363" s="116"/>
      <c r="E363" s="436" t="s">
        <v>378</v>
      </c>
      <c r="F363" s="433" t="s">
        <v>168</v>
      </c>
      <c r="G363" s="439">
        <v>6</v>
      </c>
      <c r="H363" s="441">
        <v>400</v>
      </c>
      <c r="I363" s="477">
        <f t="shared" si="31"/>
        <v>2400</v>
      </c>
      <c r="J363" s="104">
        <f>'Civil &amp; Interior'!M186</f>
        <v>6</v>
      </c>
      <c r="K363" s="501">
        <v>0</v>
      </c>
      <c r="L363" s="104">
        <f>K363+J363</f>
        <v>6</v>
      </c>
      <c r="M363" s="104">
        <f>J363*H363</f>
        <v>2400</v>
      </c>
      <c r="N363" s="104">
        <v>0</v>
      </c>
      <c r="O363" s="104">
        <f>N363</f>
        <v>0</v>
      </c>
      <c r="P363" s="104"/>
      <c r="Q363" s="104"/>
    </row>
    <row r="364" spans="1:17" ht="47.25" customHeight="1" x14ac:dyDescent="0.35">
      <c r="A364" s="114"/>
      <c r="B364" s="114"/>
      <c r="C364" s="114" t="s">
        <v>927</v>
      </c>
      <c r="D364" s="116"/>
      <c r="E364" s="436" t="s">
        <v>928</v>
      </c>
      <c r="F364" s="433" t="s">
        <v>168</v>
      </c>
      <c r="G364" s="440"/>
      <c r="H364" s="441"/>
      <c r="I364" s="477">
        <f t="shared" si="31"/>
        <v>0</v>
      </c>
      <c r="J364" s="104"/>
      <c r="K364" s="104"/>
      <c r="L364" s="104"/>
      <c r="M364" s="104"/>
      <c r="N364" s="104"/>
      <c r="O364" s="104"/>
      <c r="P364" s="104"/>
      <c r="Q364" s="104"/>
    </row>
    <row r="365" spans="1:17" ht="49.5" customHeight="1" x14ac:dyDescent="0.35">
      <c r="A365" s="114"/>
      <c r="B365" s="114"/>
      <c r="C365" s="114" t="s">
        <v>929</v>
      </c>
      <c r="D365" s="116"/>
      <c r="E365" s="436" t="s">
        <v>930</v>
      </c>
      <c r="F365" s="433" t="s">
        <v>171</v>
      </c>
      <c r="G365" s="439">
        <v>0</v>
      </c>
      <c r="H365" s="441"/>
      <c r="I365" s="477">
        <f t="shared" si="31"/>
        <v>0</v>
      </c>
      <c r="J365" s="104"/>
      <c r="K365" s="104"/>
      <c r="L365" s="104"/>
      <c r="M365" s="104"/>
      <c r="N365" s="104"/>
      <c r="O365" s="104"/>
      <c r="P365" s="104"/>
      <c r="Q365" s="104"/>
    </row>
    <row r="366" spans="1:17" x14ac:dyDescent="0.35">
      <c r="A366" s="114"/>
      <c r="B366" s="114"/>
      <c r="C366" s="114" t="s">
        <v>47</v>
      </c>
      <c r="D366" s="116"/>
      <c r="E366" s="432" t="s">
        <v>379</v>
      </c>
      <c r="F366" s="433"/>
      <c r="G366" s="440"/>
      <c r="H366" s="441"/>
      <c r="I366" s="477"/>
      <c r="J366" s="104"/>
      <c r="K366" s="104"/>
      <c r="L366" s="104"/>
      <c r="M366" s="104"/>
      <c r="N366" s="104"/>
      <c r="O366" s="104"/>
      <c r="P366" s="104"/>
      <c r="Q366" s="104"/>
    </row>
    <row r="367" spans="1:17" ht="105.75" customHeight="1" x14ac:dyDescent="0.35">
      <c r="A367" s="114"/>
      <c r="B367" s="114"/>
      <c r="C367" s="114"/>
      <c r="D367" s="116"/>
      <c r="E367" s="436" t="s">
        <v>380</v>
      </c>
      <c r="F367" s="433"/>
      <c r="G367" s="440"/>
      <c r="H367" s="441"/>
      <c r="I367" s="477"/>
      <c r="J367" s="104"/>
      <c r="K367" s="104"/>
      <c r="L367" s="104"/>
      <c r="M367" s="104"/>
      <c r="N367" s="104">
        <v>0</v>
      </c>
      <c r="O367" s="104"/>
      <c r="P367" s="104"/>
      <c r="Q367" s="104"/>
    </row>
    <row r="368" spans="1:17" x14ac:dyDescent="0.35">
      <c r="A368" s="114"/>
      <c r="B368" s="114"/>
      <c r="C368" s="114" t="s">
        <v>277</v>
      </c>
      <c r="D368" s="116"/>
      <c r="E368" s="436" t="s">
        <v>373</v>
      </c>
      <c r="F368" s="433" t="s">
        <v>168</v>
      </c>
      <c r="G368" s="437">
        <v>3</v>
      </c>
      <c r="H368" s="438">
        <v>300</v>
      </c>
      <c r="I368" s="477">
        <f t="shared" si="31"/>
        <v>900</v>
      </c>
      <c r="J368" s="104">
        <f>'Civil &amp; Interior'!M189</f>
        <v>3</v>
      </c>
      <c r="K368" s="501">
        <v>0</v>
      </c>
      <c r="L368" s="104">
        <f>K368+J368</f>
        <v>3</v>
      </c>
      <c r="M368" s="104">
        <f>J368*H368</f>
        <v>900</v>
      </c>
      <c r="N368" s="104">
        <v>0</v>
      </c>
      <c r="O368" s="104">
        <f>N368</f>
        <v>0</v>
      </c>
      <c r="P368" s="104"/>
      <c r="Q368" s="104"/>
    </row>
    <row r="369" spans="1:17" x14ac:dyDescent="0.35">
      <c r="A369" s="114"/>
      <c r="B369" s="114"/>
      <c r="C369" s="114" t="s">
        <v>381</v>
      </c>
      <c r="D369" s="116"/>
      <c r="E369" s="436" t="s">
        <v>374</v>
      </c>
      <c r="F369" s="433" t="s">
        <v>168</v>
      </c>
      <c r="G369" s="439">
        <v>4</v>
      </c>
      <c r="H369" s="438">
        <v>350</v>
      </c>
      <c r="I369" s="477">
        <f t="shared" si="31"/>
        <v>1400</v>
      </c>
      <c r="J369" s="104">
        <f>'Civil &amp; Interior'!M190</f>
        <v>4</v>
      </c>
      <c r="K369" s="501">
        <v>0</v>
      </c>
      <c r="L369" s="104">
        <f t="shared" ref="L369:L374" si="34">K369+J369</f>
        <v>4</v>
      </c>
      <c r="M369" s="104">
        <f>J369*H369</f>
        <v>1400</v>
      </c>
      <c r="N369" s="104">
        <v>0</v>
      </c>
      <c r="O369" s="104">
        <f>N369</f>
        <v>0</v>
      </c>
      <c r="P369" s="104"/>
      <c r="Q369" s="104"/>
    </row>
    <row r="370" spans="1:17" x14ac:dyDescent="0.35">
      <c r="A370" s="114"/>
      <c r="B370" s="114"/>
      <c r="C370" s="114" t="s">
        <v>382</v>
      </c>
      <c r="D370" s="116"/>
      <c r="E370" s="436" t="s">
        <v>375</v>
      </c>
      <c r="F370" s="433" t="s">
        <v>168</v>
      </c>
      <c r="G370" s="439">
        <v>2</v>
      </c>
      <c r="H370" s="438">
        <v>350</v>
      </c>
      <c r="I370" s="477">
        <f t="shared" si="31"/>
        <v>700</v>
      </c>
      <c r="J370" s="104">
        <f>'Civil &amp; Interior'!M191</f>
        <v>2</v>
      </c>
      <c r="K370" s="501">
        <v>0</v>
      </c>
      <c r="L370" s="104">
        <f t="shared" si="34"/>
        <v>2</v>
      </c>
      <c r="M370" s="104">
        <f>J370*H370</f>
        <v>700</v>
      </c>
      <c r="N370" s="104">
        <v>0</v>
      </c>
      <c r="O370" s="104">
        <f>N370</f>
        <v>0</v>
      </c>
      <c r="P370" s="104"/>
      <c r="Q370" s="104"/>
    </row>
    <row r="371" spans="1:17" x14ac:dyDescent="0.35">
      <c r="A371" s="114"/>
      <c r="B371" s="114"/>
      <c r="C371" s="114" t="s">
        <v>383</v>
      </c>
      <c r="D371" s="116"/>
      <c r="E371" s="436" t="s">
        <v>376</v>
      </c>
      <c r="F371" s="433" t="s">
        <v>168</v>
      </c>
      <c r="G371" s="439">
        <v>2</v>
      </c>
      <c r="H371" s="438">
        <v>400</v>
      </c>
      <c r="I371" s="477">
        <f t="shared" si="31"/>
        <v>800</v>
      </c>
      <c r="J371" s="104">
        <f>'Civil &amp; Interior'!M192</f>
        <v>2</v>
      </c>
      <c r="K371" s="501">
        <v>0</v>
      </c>
      <c r="L371" s="104">
        <f t="shared" si="34"/>
        <v>2</v>
      </c>
      <c r="M371" s="104">
        <f>J371*H371</f>
        <v>800</v>
      </c>
      <c r="N371" s="104">
        <v>0</v>
      </c>
      <c r="O371" s="104">
        <f>N371</f>
        <v>0</v>
      </c>
      <c r="P371" s="104"/>
      <c r="Q371" s="104"/>
    </row>
    <row r="372" spans="1:17" ht="102.75" customHeight="1" x14ac:dyDescent="0.35">
      <c r="A372" s="114"/>
      <c r="B372" s="114"/>
      <c r="C372" s="114" t="s">
        <v>49</v>
      </c>
      <c r="D372" s="116"/>
      <c r="E372" s="436" t="s">
        <v>384</v>
      </c>
      <c r="F372" s="433"/>
      <c r="G372" s="440"/>
      <c r="H372" s="441"/>
      <c r="I372" s="477"/>
      <c r="J372" s="104"/>
      <c r="K372" s="104"/>
      <c r="L372" s="104">
        <f t="shared" si="34"/>
        <v>0</v>
      </c>
      <c r="M372" s="104"/>
      <c r="N372" s="104"/>
      <c r="O372" s="104"/>
      <c r="P372" s="104"/>
      <c r="Q372" s="104"/>
    </row>
    <row r="373" spans="1:17" ht="39.75" customHeight="1" x14ac:dyDescent="0.35">
      <c r="A373" s="114"/>
      <c r="B373" s="114"/>
      <c r="C373" s="114" t="s">
        <v>337</v>
      </c>
      <c r="D373" s="116"/>
      <c r="E373" s="436" t="s">
        <v>377</v>
      </c>
      <c r="F373" s="433" t="s">
        <v>168</v>
      </c>
      <c r="G373" s="440">
        <v>2</v>
      </c>
      <c r="H373" s="441">
        <v>300</v>
      </c>
      <c r="I373" s="477">
        <f t="shared" si="31"/>
        <v>600</v>
      </c>
      <c r="J373" s="104">
        <f>'Civil &amp; Interior'!M194</f>
        <v>2</v>
      </c>
      <c r="K373" s="501">
        <v>0</v>
      </c>
      <c r="L373" s="104">
        <f t="shared" si="34"/>
        <v>2</v>
      </c>
      <c r="M373" s="104">
        <f>J373*H373</f>
        <v>600</v>
      </c>
      <c r="N373" s="104">
        <v>0</v>
      </c>
      <c r="O373" s="104">
        <f>N373</f>
        <v>0</v>
      </c>
      <c r="P373" s="104"/>
      <c r="Q373" s="104"/>
    </row>
    <row r="374" spans="1:17" ht="39.75" customHeight="1" x14ac:dyDescent="0.35">
      <c r="A374" s="114"/>
      <c r="B374" s="114"/>
      <c r="C374" s="114" t="s">
        <v>338</v>
      </c>
      <c r="D374" s="116"/>
      <c r="E374" s="436" t="s">
        <v>378</v>
      </c>
      <c r="F374" s="433" t="s">
        <v>168</v>
      </c>
      <c r="G374" s="440">
        <v>6</v>
      </c>
      <c r="H374" s="441">
        <v>450</v>
      </c>
      <c r="I374" s="477">
        <f t="shared" si="31"/>
        <v>2700</v>
      </c>
      <c r="J374" s="104">
        <f>'Civil &amp; Interior'!M195</f>
        <v>6</v>
      </c>
      <c r="K374" s="501">
        <v>0</v>
      </c>
      <c r="L374" s="104">
        <f t="shared" si="34"/>
        <v>6</v>
      </c>
      <c r="M374" s="104">
        <f>J374*H374</f>
        <v>2700</v>
      </c>
      <c r="N374" s="104">
        <v>0</v>
      </c>
      <c r="O374" s="104">
        <f>N374</f>
        <v>0</v>
      </c>
      <c r="P374" s="104"/>
      <c r="Q374" s="104"/>
    </row>
    <row r="375" spans="1:17" ht="41.25" customHeight="1" x14ac:dyDescent="0.35">
      <c r="A375" s="244"/>
      <c r="B375" s="244"/>
      <c r="C375" s="244" t="s">
        <v>50</v>
      </c>
      <c r="D375" s="246" t="s">
        <v>931</v>
      </c>
      <c r="E375" s="54" t="s">
        <v>932</v>
      </c>
      <c r="F375" s="60"/>
      <c r="G375" s="362"/>
      <c r="H375" s="382"/>
      <c r="I375" s="473"/>
      <c r="J375" s="104"/>
      <c r="K375" s="104"/>
      <c r="L375" s="104"/>
      <c r="M375" s="104"/>
      <c r="N375" s="104"/>
      <c r="O375" s="104"/>
      <c r="P375" s="104"/>
      <c r="Q375" s="104"/>
    </row>
    <row r="376" spans="1:17" x14ac:dyDescent="0.35">
      <c r="A376" s="244"/>
      <c r="B376" s="244"/>
      <c r="C376" s="244" t="s">
        <v>933</v>
      </c>
      <c r="D376" s="73"/>
      <c r="E376" s="54" t="s">
        <v>172</v>
      </c>
      <c r="F376" s="68" t="s">
        <v>171</v>
      </c>
      <c r="G376" s="57">
        <v>0</v>
      </c>
      <c r="H376" s="402"/>
      <c r="I376" s="473">
        <f t="shared" si="31"/>
        <v>0</v>
      </c>
      <c r="J376" s="104"/>
      <c r="K376" s="104"/>
      <c r="L376" s="104"/>
      <c r="M376" s="104"/>
      <c r="N376" s="104"/>
      <c r="O376" s="104"/>
      <c r="P376" s="104"/>
      <c r="Q376" s="104"/>
    </row>
    <row r="377" spans="1:17" x14ac:dyDescent="0.35">
      <c r="A377" s="244"/>
      <c r="B377" s="244"/>
      <c r="C377" s="244" t="s">
        <v>934</v>
      </c>
      <c r="D377" s="73"/>
      <c r="E377" s="54" t="s">
        <v>173</v>
      </c>
      <c r="F377" s="68" t="s">
        <v>171</v>
      </c>
      <c r="G377" s="57">
        <v>0</v>
      </c>
      <c r="H377" s="402"/>
      <c r="I377" s="473">
        <f t="shared" si="31"/>
        <v>0</v>
      </c>
      <c r="J377" s="104"/>
      <c r="K377" s="104"/>
      <c r="L377" s="104"/>
      <c r="M377" s="104"/>
      <c r="N377" s="104"/>
      <c r="O377" s="104"/>
      <c r="P377" s="104"/>
      <c r="Q377" s="104"/>
    </row>
    <row r="378" spans="1:17" x14ac:dyDescent="0.35">
      <c r="A378" s="244"/>
      <c r="B378" s="244"/>
      <c r="C378" s="244" t="s">
        <v>935</v>
      </c>
      <c r="D378" s="244"/>
      <c r="E378" s="53" t="s">
        <v>936</v>
      </c>
      <c r="F378" s="72" t="s">
        <v>171</v>
      </c>
      <c r="G378" s="247">
        <v>0</v>
      </c>
      <c r="H378" s="402"/>
      <c r="I378" s="473">
        <f t="shared" si="31"/>
        <v>0</v>
      </c>
      <c r="J378" s="104"/>
      <c r="K378" s="104"/>
      <c r="L378" s="104"/>
      <c r="M378" s="104"/>
      <c r="N378" s="104"/>
      <c r="O378" s="104"/>
      <c r="P378" s="104"/>
      <c r="Q378" s="104"/>
    </row>
    <row r="379" spans="1:17" x14ac:dyDescent="0.35">
      <c r="A379" s="244"/>
      <c r="B379" s="244"/>
      <c r="C379" s="244" t="s">
        <v>937</v>
      </c>
      <c r="D379" s="244"/>
      <c r="E379" s="53" t="s">
        <v>938</v>
      </c>
      <c r="F379" s="72" t="s">
        <v>171</v>
      </c>
      <c r="G379" s="247">
        <v>0</v>
      </c>
      <c r="H379" s="402"/>
      <c r="I379" s="473">
        <f t="shared" si="31"/>
        <v>0</v>
      </c>
      <c r="J379" s="104"/>
      <c r="K379" s="104"/>
      <c r="L379" s="104"/>
      <c r="M379" s="104"/>
      <c r="N379" s="104"/>
      <c r="O379" s="104"/>
      <c r="P379" s="104"/>
      <c r="Q379" s="104"/>
    </row>
    <row r="380" spans="1:17" x14ac:dyDescent="0.35">
      <c r="A380" s="244"/>
      <c r="B380" s="244"/>
      <c r="C380" s="244" t="s">
        <v>939</v>
      </c>
      <c r="D380" s="244"/>
      <c r="E380" s="53" t="s">
        <v>940</v>
      </c>
      <c r="F380" s="72" t="s">
        <v>171</v>
      </c>
      <c r="G380" s="247">
        <v>0</v>
      </c>
      <c r="H380" s="402"/>
      <c r="I380" s="473">
        <f t="shared" si="31"/>
        <v>0</v>
      </c>
      <c r="J380" s="104"/>
      <c r="K380" s="104"/>
      <c r="L380" s="104"/>
      <c r="M380" s="104"/>
      <c r="N380" s="104"/>
      <c r="O380" s="104"/>
      <c r="P380" s="104"/>
      <c r="Q380" s="104"/>
    </row>
    <row r="381" spans="1:17" ht="48.75" customHeight="1" x14ac:dyDescent="0.35">
      <c r="A381" s="244"/>
      <c r="B381" s="244"/>
      <c r="C381" s="244" t="s">
        <v>51</v>
      </c>
      <c r="D381" s="244"/>
      <c r="E381" s="54" t="s">
        <v>174</v>
      </c>
      <c r="F381" s="68"/>
      <c r="G381" s="247"/>
      <c r="H381" s="382"/>
      <c r="I381" s="473"/>
      <c r="J381" s="104"/>
      <c r="K381" s="104"/>
      <c r="L381" s="104"/>
      <c r="M381" s="104"/>
      <c r="N381" s="104"/>
      <c r="O381" s="104"/>
      <c r="P381" s="104"/>
      <c r="Q381" s="104"/>
    </row>
    <row r="382" spans="1:17" x14ac:dyDescent="0.35">
      <c r="A382" s="244"/>
      <c r="B382" s="244"/>
      <c r="C382" s="244" t="s">
        <v>385</v>
      </c>
      <c r="D382" s="244"/>
      <c r="E382" s="53" t="s">
        <v>172</v>
      </c>
      <c r="F382" s="68" t="s">
        <v>171</v>
      </c>
      <c r="G382" s="247">
        <v>24</v>
      </c>
      <c r="H382" s="402">
        <v>50</v>
      </c>
      <c r="I382" s="473">
        <f t="shared" si="31"/>
        <v>1200</v>
      </c>
      <c r="J382" s="104">
        <v>0</v>
      </c>
      <c r="K382" s="471">
        <f>'Civil &amp; Interior'!M198</f>
        <v>24</v>
      </c>
      <c r="L382" s="471">
        <f>K382+J382</f>
        <v>24</v>
      </c>
      <c r="M382" s="104">
        <f>J382*H382</f>
        <v>0</v>
      </c>
      <c r="N382" s="104">
        <f>L382*H382</f>
        <v>1200</v>
      </c>
      <c r="O382" s="104">
        <f>N382</f>
        <v>1200</v>
      </c>
      <c r="P382" s="104"/>
      <c r="Q382" s="104"/>
    </row>
    <row r="383" spans="1:17" x14ac:dyDescent="0.35">
      <c r="A383" s="244"/>
      <c r="B383" s="244"/>
      <c r="C383" s="244" t="s">
        <v>386</v>
      </c>
      <c r="D383" s="244"/>
      <c r="E383" s="53" t="s">
        <v>173</v>
      </c>
      <c r="F383" s="68" t="s">
        <v>171</v>
      </c>
      <c r="G383" s="247">
        <v>30</v>
      </c>
      <c r="H383" s="402">
        <v>80</v>
      </c>
      <c r="I383" s="473">
        <f t="shared" si="31"/>
        <v>2400</v>
      </c>
      <c r="J383" s="104">
        <v>0</v>
      </c>
      <c r="K383" s="471">
        <f>'Civil &amp; Interior'!M201</f>
        <v>30</v>
      </c>
      <c r="L383" s="471">
        <f>K383+J383</f>
        <v>30</v>
      </c>
      <c r="M383" s="104">
        <f>J383*H383</f>
        <v>0</v>
      </c>
      <c r="N383" s="104">
        <f>L383*H383</f>
        <v>2400</v>
      </c>
      <c r="O383" s="104">
        <f>N383</f>
        <v>2400</v>
      </c>
      <c r="P383" s="104"/>
      <c r="Q383" s="104"/>
    </row>
    <row r="384" spans="1:17" x14ac:dyDescent="0.35">
      <c r="A384" s="244"/>
      <c r="B384" s="244"/>
      <c r="C384" s="244" t="s">
        <v>941</v>
      </c>
      <c r="D384" s="244"/>
      <c r="E384" s="53" t="s">
        <v>936</v>
      </c>
      <c r="F384" s="68" t="s">
        <v>171</v>
      </c>
      <c r="G384" s="247">
        <v>0</v>
      </c>
      <c r="H384" s="402"/>
      <c r="I384" s="473">
        <f t="shared" si="31"/>
        <v>0</v>
      </c>
      <c r="J384" s="104"/>
      <c r="K384" s="104"/>
      <c r="L384" s="104"/>
      <c r="M384" s="104"/>
      <c r="N384" s="104"/>
      <c r="O384" s="104"/>
      <c r="P384" s="104"/>
      <c r="Q384" s="104"/>
    </row>
    <row r="385" spans="1:17" x14ac:dyDescent="0.35">
      <c r="A385" s="244"/>
      <c r="B385" s="244"/>
      <c r="C385" s="244" t="s">
        <v>942</v>
      </c>
      <c r="D385" s="244"/>
      <c r="E385" s="53" t="s">
        <v>938</v>
      </c>
      <c r="F385" s="68" t="s">
        <v>171</v>
      </c>
      <c r="G385" s="247">
        <v>0</v>
      </c>
      <c r="H385" s="402"/>
      <c r="I385" s="473">
        <f t="shared" si="31"/>
        <v>0</v>
      </c>
      <c r="J385" s="104"/>
      <c r="K385" s="104"/>
      <c r="L385" s="104"/>
      <c r="M385" s="104"/>
      <c r="N385" s="104"/>
      <c r="O385" s="104"/>
      <c r="P385" s="104"/>
      <c r="Q385" s="104"/>
    </row>
    <row r="386" spans="1:17" x14ac:dyDescent="0.35">
      <c r="A386" s="244"/>
      <c r="B386" s="244"/>
      <c r="C386" s="244" t="s">
        <v>943</v>
      </c>
      <c r="D386" s="244"/>
      <c r="E386" s="53" t="s">
        <v>940</v>
      </c>
      <c r="F386" s="68" t="s">
        <v>171</v>
      </c>
      <c r="G386" s="247">
        <v>0</v>
      </c>
      <c r="H386" s="402"/>
      <c r="I386" s="473">
        <f t="shared" si="31"/>
        <v>0</v>
      </c>
      <c r="J386" s="104"/>
      <c r="K386" s="104"/>
      <c r="L386" s="104"/>
      <c r="M386" s="104"/>
      <c r="N386" s="104"/>
      <c r="O386" s="104"/>
      <c r="P386" s="104"/>
      <c r="Q386" s="104"/>
    </row>
    <row r="387" spans="1:17" ht="33" customHeight="1" x14ac:dyDescent="0.35">
      <c r="A387" s="244"/>
      <c r="B387" s="74"/>
      <c r="C387" s="74" t="s">
        <v>52</v>
      </c>
      <c r="D387" s="74"/>
      <c r="E387" s="53" t="s">
        <v>944</v>
      </c>
      <c r="F387" s="442" t="s">
        <v>171</v>
      </c>
      <c r="G387" s="247">
        <v>0</v>
      </c>
      <c r="H387" s="402"/>
      <c r="I387" s="473">
        <f t="shared" si="31"/>
        <v>0</v>
      </c>
      <c r="J387" s="104"/>
      <c r="K387" s="104"/>
      <c r="L387" s="104"/>
      <c r="M387" s="104"/>
      <c r="N387" s="104"/>
      <c r="O387" s="104"/>
      <c r="P387" s="104"/>
      <c r="Q387" s="104"/>
    </row>
    <row r="388" spans="1:17" ht="35.25" customHeight="1" x14ac:dyDescent="0.35">
      <c r="A388" s="244"/>
      <c r="B388" s="244"/>
      <c r="C388" s="244" t="s">
        <v>53</v>
      </c>
      <c r="D388" s="244"/>
      <c r="E388" s="55" t="s">
        <v>175</v>
      </c>
      <c r="F388" s="68" t="s">
        <v>171</v>
      </c>
      <c r="G388" s="57">
        <v>7</v>
      </c>
      <c r="H388" s="402">
        <v>80</v>
      </c>
      <c r="I388" s="473">
        <f t="shared" si="31"/>
        <v>560</v>
      </c>
      <c r="J388" s="104">
        <v>0</v>
      </c>
      <c r="K388" s="471">
        <f>'Civil &amp; Interior'!M204</f>
        <v>7</v>
      </c>
      <c r="L388" s="471">
        <f>K388+J388</f>
        <v>7</v>
      </c>
      <c r="M388" s="104">
        <f>J388*H388</f>
        <v>0</v>
      </c>
      <c r="N388" s="104">
        <f>L388*H388</f>
        <v>560</v>
      </c>
      <c r="O388" s="104">
        <f>N388</f>
        <v>560</v>
      </c>
      <c r="P388" s="104"/>
      <c r="Q388" s="104"/>
    </row>
    <row r="389" spans="1:17" ht="41.25" customHeight="1" x14ac:dyDescent="0.35">
      <c r="A389" s="244"/>
      <c r="B389" s="244"/>
      <c r="C389" s="244" t="s">
        <v>54</v>
      </c>
      <c r="D389" s="244"/>
      <c r="E389" s="54" t="s">
        <v>176</v>
      </c>
      <c r="F389" s="68" t="s">
        <v>171</v>
      </c>
      <c r="G389" s="57">
        <v>6</v>
      </c>
      <c r="H389" s="402">
        <v>30</v>
      </c>
      <c r="I389" s="473">
        <f t="shared" si="31"/>
        <v>180</v>
      </c>
      <c r="J389" s="104">
        <v>0</v>
      </c>
      <c r="K389" s="104">
        <f>'Civil &amp; Interior'!M206</f>
        <v>6</v>
      </c>
      <c r="L389" s="104">
        <f>K389+J389</f>
        <v>6</v>
      </c>
      <c r="M389" s="104">
        <f>J389*H389</f>
        <v>0</v>
      </c>
      <c r="N389" s="104">
        <f>L389*H389</f>
        <v>180</v>
      </c>
      <c r="O389" s="104">
        <f>N389</f>
        <v>180</v>
      </c>
      <c r="P389" s="104"/>
      <c r="Q389" s="104"/>
    </row>
    <row r="390" spans="1:17" ht="33.75" customHeight="1" x14ac:dyDescent="0.35">
      <c r="A390" s="244"/>
      <c r="B390" s="244"/>
      <c r="C390" s="244" t="s">
        <v>55</v>
      </c>
      <c r="D390" s="244"/>
      <c r="E390" s="53" t="s">
        <v>945</v>
      </c>
      <c r="F390" s="68" t="s">
        <v>171</v>
      </c>
      <c r="G390" s="247">
        <v>0</v>
      </c>
      <c r="H390" s="402"/>
      <c r="I390" s="473">
        <f t="shared" si="31"/>
        <v>0</v>
      </c>
      <c r="J390" s="104"/>
      <c r="K390" s="104"/>
      <c r="L390" s="104"/>
      <c r="M390" s="104"/>
      <c r="N390" s="104"/>
      <c r="O390" s="104"/>
      <c r="P390" s="104"/>
      <c r="Q390" s="104"/>
    </row>
    <row r="391" spans="1:17" ht="42.75" customHeight="1" x14ac:dyDescent="0.35">
      <c r="A391" s="244"/>
      <c r="B391" s="244"/>
      <c r="C391" s="244" t="s">
        <v>56</v>
      </c>
      <c r="D391" s="244"/>
      <c r="E391" s="53" t="s">
        <v>946</v>
      </c>
      <c r="F391" s="68" t="s">
        <v>171</v>
      </c>
      <c r="G391" s="247">
        <v>0</v>
      </c>
      <c r="H391" s="382"/>
      <c r="I391" s="473">
        <f t="shared" si="31"/>
        <v>0</v>
      </c>
      <c r="J391" s="104"/>
      <c r="K391" s="104"/>
      <c r="L391" s="104"/>
      <c r="M391" s="104"/>
      <c r="N391" s="104"/>
      <c r="O391" s="104"/>
      <c r="P391" s="104"/>
      <c r="Q391" s="104"/>
    </row>
    <row r="392" spans="1:17" ht="45" x14ac:dyDescent="0.35">
      <c r="A392" s="24" t="s">
        <v>305</v>
      </c>
      <c r="B392" s="24"/>
      <c r="C392" s="25"/>
      <c r="D392" s="25"/>
      <c r="E392" s="35"/>
      <c r="F392" s="24"/>
      <c r="G392" s="486"/>
      <c r="H392" s="405"/>
      <c r="I392" s="406">
        <f>SUM(I319:I391)</f>
        <v>41052.671999999999</v>
      </c>
      <c r="J392" s="406"/>
      <c r="K392" s="406"/>
      <c r="L392" s="406"/>
      <c r="M392" s="406"/>
      <c r="N392" s="406"/>
      <c r="O392" s="406"/>
      <c r="P392" s="406"/>
      <c r="Q392" s="406"/>
    </row>
    <row r="393" spans="1:17" ht="15" x14ac:dyDescent="0.35">
      <c r="A393" s="14"/>
      <c r="B393" s="14" t="s">
        <v>344</v>
      </c>
      <c r="C393" s="14"/>
      <c r="D393" s="14"/>
      <c r="E393" s="43" t="s">
        <v>181</v>
      </c>
      <c r="F393" s="44"/>
      <c r="G393" s="490"/>
      <c r="H393" s="417"/>
      <c r="I393" s="418"/>
      <c r="J393" s="418"/>
      <c r="K393" s="418"/>
      <c r="L393" s="418"/>
      <c r="M393" s="418"/>
      <c r="N393" s="418"/>
      <c r="O393" s="418"/>
      <c r="P393" s="418"/>
      <c r="Q393" s="418"/>
    </row>
    <row r="394" spans="1:17" ht="58.5" customHeight="1" x14ac:dyDescent="0.35">
      <c r="A394" s="75"/>
      <c r="B394" s="75"/>
      <c r="C394" s="244" t="s">
        <v>11</v>
      </c>
      <c r="D394" s="246" t="s">
        <v>182</v>
      </c>
      <c r="E394" s="58" t="s">
        <v>183</v>
      </c>
      <c r="F394" s="68"/>
      <c r="G394" s="247"/>
      <c r="H394" s="382"/>
      <c r="I394" s="473"/>
      <c r="J394" s="104"/>
      <c r="K394" s="104"/>
      <c r="L394" s="104"/>
      <c r="M394" s="104"/>
      <c r="N394" s="104"/>
      <c r="O394" s="104"/>
      <c r="P394" s="104"/>
      <c r="Q394" s="104"/>
    </row>
    <row r="395" spans="1:17" x14ac:dyDescent="0.35">
      <c r="A395" s="75"/>
      <c r="B395" s="75"/>
      <c r="C395" s="244" t="s">
        <v>12</v>
      </c>
      <c r="D395" s="244"/>
      <c r="E395" s="58" t="s">
        <v>184</v>
      </c>
      <c r="F395" s="246" t="s">
        <v>171</v>
      </c>
      <c r="G395" s="247"/>
      <c r="H395" s="382"/>
      <c r="I395" s="473">
        <f t="shared" ref="I395:I407" si="35">H395*$G395</f>
        <v>0</v>
      </c>
      <c r="J395" s="104"/>
      <c r="K395" s="104"/>
      <c r="L395" s="104"/>
      <c r="M395" s="104"/>
      <c r="N395" s="104"/>
      <c r="O395" s="104"/>
      <c r="P395" s="104"/>
      <c r="Q395" s="104"/>
    </row>
    <row r="396" spans="1:17" x14ac:dyDescent="0.35">
      <c r="A396" s="75"/>
      <c r="B396" s="75"/>
      <c r="C396" s="244" t="s">
        <v>14</v>
      </c>
      <c r="D396" s="244"/>
      <c r="E396" s="58" t="s">
        <v>185</v>
      </c>
      <c r="F396" s="246" t="s">
        <v>171</v>
      </c>
      <c r="G396" s="247"/>
      <c r="H396" s="382"/>
      <c r="I396" s="473">
        <f t="shared" si="35"/>
        <v>0</v>
      </c>
      <c r="J396" s="104"/>
      <c r="K396" s="104"/>
      <c r="L396" s="104"/>
      <c r="M396" s="104"/>
      <c r="N396" s="104"/>
      <c r="O396" s="104"/>
      <c r="P396" s="104"/>
      <c r="Q396" s="104"/>
    </row>
    <row r="397" spans="1:17" x14ac:dyDescent="0.35">
      <c r="A397" s="75"/>
      <c r="B397" s="75"/>
      <c r="C397" s="244" t="s">
        <v>15</v>
      </c>
      <c r="D397" s="74"/>
      <c r="E397" s="64" t="s">
        <v>325</v>
      </c>
      <c r="F397" s="246" t="s">
        <v>171</v>
      </c>
      <c r="G397" s="247"/>
      <c r="H397" s="382"/>
      <c r="I397" s="473">
        <f t="shared" si="35"/>
        <v>0</v>
      </c>
      <c r="J397" s="104"/>
      <c r="K397" s="104"/>
      <c r="L397" s="104"/>
      <c r="M397" s="104"/>
      <c r="N397" s="104"/>
      <c r="O397" s="104"/>
      <c r="P397" s="104"/>
      <c r="Q397" s="104"/>
    </row>
    <row r="398" spans="1:17" x14ac:dyDescent="0.35">
      <c r="A398" s="75"/>
      <c r="B398" s="75"/>
      <c r="C398" s="244" t="s">
        <v>16</v>
      </c>
      <c r="D398" s="74"/>
      <c r="E398" s="64" t="s">
        <v>326</v>
      </c>
      <c r="F398" s="246" t="s">
        <v>171</v>
      </c>
      <c r="G398" s="247"/>
      <c r="H398" s="382"/>
      <c r="I398" s="473">
        <f t="shared" si="35"/>
        <v>0</v>
      </c>
      <c r="J398" s="104"/>
      <c r="K398" s="104"/>
      <c r="L398" s="104"/>
      <c r="M398" s="104"/>
      <c r="N398" s="104"/>
      <c r="O398" s="104"/>
      <c r="P398" s="104"/>
      <c r="Q398" s="104"/>
    </row>
    <row r="399" spans="1:17" x14ac:dyDescent="0.35">
      <c r="A399" s="75"/>
      <c r="B399" s="75"/>
      <c r="C399" s="244" t="s">
        <v>17</v>
      </c>
      <c r="D399" s="244"/>
      <c r="E399" s="58" t="s">
        <v>186</v>
      </c>
      <c r="F399" s="246" t="s">
        <v>171</v>
      </c>
      <c r="G399" s="247"/>
      <c r="H399" s="382"/>
      <c r="I399" s="473">
        <f t="shared" si="35"/>
        <v>0</v>
      </c>
      <c r="J399" s="104"/>
      <c r="K399" s="104"/>
      <c r="L399" s="104"/>
      <c r="M399" s="104"/>
      <c r="N399" s="104"/>
      <c r="O399" s="104"/>
      <c r="P399" s="104"/>
      <c r="Q399" s="104"/>
    </row>
    <row r="400" spans="1:17" x14ac:dyDescent="0.35">
      <c r="A400" s="75"/>
      <c r="B400" s="75"/>
      <c r="C400" s="244" t="s">
        <v>18</v>
      </c>
      <c r="D400" s="244"/>
      <c r="E400" s="58" t="s">
        <v>187</v>
      </c>
      <c r="F400" s="246" t="s">
        <v>171</v>
      </c>
      <c r="G400" s="247">
        <v>0</v>
      </c>
      <c r="H400" s="382"/>
      <c r="I400" s="473">
        <f t="shared" si="35"/>
        <v>0</v>
      </c>
      <c r="J400" s="104"/>
      <c r="K400" s="104"/>
      <c r="L400" s="104"/>
      <c r="M400" s="104"/>
      <c r="N400" s="104"/>
      <c r="O400" s="104"/>
      <c r="P400" s="104"/>
      <c r="Q400" s="104"/>
    </row>
    <row r="401" spans="1:17" x14ac:dyDescent="0.35">
      <c r="A401" s="75"/>
      <c r="B401" s="75"/>
      <c r="C401" s="244" t="s">
        <v>19</v>
      </c>
      <c r="D401" s="244"/>
      <c r="E401" s="58" t="s">
        <v>188</v>
      </c>
      <c r="F401" s="246" t="s">
        <v>171</v>
      </c>
      <c r="G401" s="152">
        <v>15</v>
      </c>
      <c r="H401" s="382">
        <v>800</v>
      </c>
      <c r="I401" s="473">
        <f t="shared" si="35"/>
        <v>12000</v>
      </c>
      <c r="J401" s="104">
        <v>0</v>
      </c>
      <c r="K401" s="104">
        <f>'Civil &amp; Interior'!M216</f>
        <v>15</v>
      </c>
      <c r="L401" s="104">
        <f>K401+J401</f>
        <v>15</v>
      </c>
      <c r="M401" s="104">
        <f>J401*H401</f>
        <v>0</v>
      </c>
      <c r="N401" s="104">
        <f>K401*H401</f>
        <v>12000</v>
      </c>
      <c r="O401" s="104">
        <f>K401*H401</f>
        <v>12000</v>
      </c>
      <c r="P401" s="104"/>
      <c r="Q401" s="104"/>
    </row>
    <row r="402" spans="1:17" x14ac:dyDescent="0.35">
      <c r="A402" s="75"/>
      <c r="B402" s="75"/>
      <c r="C402" s="244" t="s">
        <v>134</v>
      </c>
      <c r="D402" s="244"/>
      <c r="E402" s="58" t="s">
        <v>189</v>
      </c>
      <c r="F402" s="246" t="s">
        <v>171</v>
      </c>
      <c r="G402" s="247"/>
      <c r="H402" s="382"/>
      <c r="I402" s="473">
        <f t="shared" si="35"/>
        <v>0</v>
      </c>
      <c r="J402" s="104"/>
      <c r="K402" s="104"/>
      <c r="L402" s="104"/>
      <c r="M402" s="104">
        <f>J402*H402</f>
        <v>0</v>
      </c>
      <c r="N402" s="104"/>
      <c r="O402" s="104"/>
      <c r="P402" s="104"/>
      <c r="Q402" s="104"/>
    </row>
    <row r="403" spans="1:17" x14ac:dyDescent="0.35">
      <c r="A403" s="75"/>
      <c r="B403" s="75"/>
      <c r="C403" s="244" t="s">
        <v>135</v>
      </c>
      <c r="D403" s="244"/>
      <c r="E403" s="58" t="s">
        <v>190</v>
      </c>
      <c r="F403" s="246" t="s">
        <v>171</v>
      </c>
      <c r="G403" s="247"/>
      <c r="H403" s="382"/>
      <c r="I403" s="473">
        <f t="shared" si="35"/>
        <v>0</v>
      </c>
      <c r="J403" s="104"/>
      <c r="K403" s="104"/>
      <c r="L403" s="104"/>
      <c r="M403" s="104"/>
      <c r="N403" s="104"/>
      <c r="O403" s="104"/>
      <c r="P403" s="104"/>
      <c r="Q403" s="104"/>
    </row>
    <row r="404" spans="1:17" x14ac:dyDescent="0.35">
      <c r="A404" s="75"/>
      <c r="B404" s="75"/>
      <c r="C404" s="244" t="s">
        <v>136</v>
      </c>
      <c r="D404" s="244"/>
      <c r="E404" s="58" t="s">
        <v>191</v>
      </c>
      <c r="F404" s="246" t="s">
        <v>171</v>
      </c>
      <c r="G404" s="247"/>
      <c r="H404" s="382"/>
      <c r="I404" s="473">
        <f t="shared" si="35"/>
        <v>0</v>
      </c>
      <c r="J404" s="104"/>
      <c r="K404" s="104"/>
      <c r="L404" s="104"/>
      <c r="M404" s="104"/>
      <c r="N404" s="104"/>
      <c r="O404" s="104"/>
      <c r="P404" s="104"/>
      <c r="Q404" s="104"/>
    </row>
    <row r="405" spans="1:17" x14ac:dyDescent="0.35">
      <c r="A405" s="75"/>
      <c r="B405" s="75"/>
      <c r="C405" s="244" t="s">
        <v>137</v>
      </c>
      <c r="D405" s="244"/>
      <c r="E405" s="58" t="s">
        <v>192</v>
      </c>
      <c r="F405" s="246" t="s">
        <v>171</v>
      </c>
      <c r="G405" s="247">
        <v>0</v>
      </c>
      <c r="H405" s="382"/>
      <c r="I405" s="473">
        <f t="shared" si="35"/>
        <v>0</v>
      </c>
      <c r="J405" s="104"/>
      <c r="K405" s="104"/>
      <c r="L405" s="104"/>
      <c r="M405" s="104"/>
      <c r="N405" s="104"/>
      <c r="O405" s="104"/>
      <c r="P405" s="104"/>
      <c r="Q405" s="104"/>
    </row>
    <row r="406" spans="1:17" x14ac:dyDescent="0.35">
      <c r="A406" s="75"/>
      <c r="B406" s="75"/>
      <c r="C406" s="244" t="s">
        <v>162</v>
      </c>
      <c r="D406" s="244"/>
      <c r="E406" s="58" t="s">
        <v>193</v>
      </c>
      <c r="F406" s="246" t="s">
        <v>171</v>
      </c>
      <c r="G406" s="247">
        <v>2</v>
      </c>
      <c r="H406" s="382">
        <v>600</v>
      </c>
      <c r="I406" s="473">
        <f t="shared" si="35"/>
        <v>1200</v>
      </c>
      <c r="J406" s="104">
        <v>0</v>
      </c>
      <c r="K406" s="104">
        <v>0</v>
      </c>
      <c r="L406" s="104">
        <v>0</v>
      </c>
      <c r="M406" s="104"/>
      <c r="N406" s="104"/>
      <c r="O406" s="104"/>
      <c r="P406" s="104"/>
      <c r="Q406" s="104"/>
    </row>
    <row r="407" spans="1:17" x14ac:dyDescent="0.35">
      <c r="A407" s="75"/>
      <c r="B407" s="75"/>
      <c r="C407" s="244" t="s">
        <v>138</v>
      </c>
      <c r="D407" s="244"/>
      <c r="E407" s="58" t="s">
        <v>194</v>
      </c>
      <c r="F407" s="246" t="s">
        <v>171</v>
      </c>
      <c r="G407" s="247">
        <v>0</v>
      </c>
      <c r="H407" s="382"/>
      <c r="I407" s="473">
        <f t="shared" si="35"/>
        <v>0</v>
      </c>
      <c r="J407" s="104"/>
      <c r="K407" s="104"/>
      <c r="L407" s="104"/>
      <c r="M407" s="104"/>
      <c r="N407" s="104"/>
      <c r="O407" s="104"/>
      <c r="P407" s="104"/>
      <c r="Q407" s="104"/>
    </row>
    <row r="408" spans="1:17" ht="58.5" customHeight="1" x14ac:dyDescent="0.35">
      <c r="A408" s="75"/>
      <c r="B408" s="75"/>
      <c r="C408" s="18"/>
      <c r="D408" s="76" t="s">
        <v>195</v>
      </c>
      <c r="E408" s="77" t="s">
        <v>367</v>
      </c>
      <c r="F408" s="58"/>
      <c r="G408" s="247"/>
      <c r="H408" s="382"/>
      <c r="I408" s="473"/>
      <c r="J408" s="104"/>
      <c r="K408" s="104"/>
      <c r="L408" s="104"/>
      <c r="M408" s="104"/>
      <c r="N408" s="104"/>
      <c r="O408" s="104"/>
      <c r="P408" s="104"/>
      <c r="Q408" s="104"/>
    </row>
    <row r="409" spans="1:17" ht="18" customHeight="1" x14ac:dyDescent="0.35">
      <c r="A409" s="75"/>
      <c r="B409" s="75"/>
      <c r="C409" s="244" t="s">
        <v>20</v>
      </c>
      <c r="D409" s="244"/>
      <c r="E409" s="78" t="s">
        <v>196</v>
      </c>
      <c r="F409" s="58"/>
      <c r="G409" s="247"/>
      <c r="H409" s="382"/>
      <c r="I409" s="473"/>
      <c r="J409" s="104"/>
      <c r="K409" s="104"/>
      <c r="L409" s="104"/>
      <c r="M409" s="104"/>
      <c r="N409" s="104"/>
      <c r="O409" s="104"/>
      <c r="P409" s="104"/>
      <c r="Q409" s="104"/>
    </row>
    <row r="410" spans="1:17" x14ac:dyDescent="0.35">
      <c r="A410" s="75"/>
      <c r="B410" s="75"/>
      <c r="C410" s="244" t="s">
        <v>21</v>
      </c>
      <c r="D410" s="244"/>
      <c r="E410" s="58" t="s">
        <v>197</v>
      </c>
      <c r="F410" s="246" t="s">
        <v>198</v>
      </c>
      <c r="G410" s="247">
        <v>0</v>
      </c>
      <c r="H410" s="382"/>
      <c r="I410" s="473">
        <f t="shared" ref="I410:I415" si="36">H410*$G410</f>
        <v>0</v>
      </c>
      <c r="J410" s="104"/>
      <c r="K410" s="104"/>
      <c r="L410" s="104"/>
      <c r="M410" s="104"/>
      <c r="N410" s="104"/>
      <c r="O410" s="104"/>
      <c r="P410" s="104"/>
      <c r="Q410" s="104"/>
    </row>
    <row r="411" spans="1:17" x14ac:dyDescent="0.35">
      <c r="A411" s="75"/>
      <c r="B411" s="75"/>
      <c r="C411" s="244" t="s">
        <v>23</v>
      </c>
      <c r="D411" s="244"/>
      <c r="E411" s="58" t="s">
        <v>199</v>
      </c>
      <c r="F411" s="246" t="s">
        <v>198</v>
      </c>
      <c r="G411" s="247">
        <v>0</v>
      </c>
      <c r="H411" s="382"/>
      <c r="I411" s="473">
        <f t="shared" si="36"/>
        <v>0</v>
      </c>
      <c r="J411" s="104"/>
      <c r="K411" s="104"/>
      <c r="L411" s="104"/>
      <c r="M411" s="104"/>
      <c r="N411" s="104"/>
      <c r="O411" s="104"/>
      <c r="P411" s="104"/>
      <c r="Q411" s="104"/>
    </row>
    <row r="412" spans="1:17" x14ac:dyDescent="0.35">
      <c r="A412" s="75"/>
      <c r="B412" s="75"/>
      <c r="C412" s="244" t="s">
        <v>24</v>
      </c>
      <c r="D412" s="244"/>
      <c r="E412" s="58" t="s">
        <v>200</v>
      </c>
      <c r="F412" s="246" t="s">
        <v>198</v>
      </c>
      <c r="G412" s="152">
        <v>1</v>
      </c>
      <c r="H412" s="382">
        <v>60</v>
      </c>
      <c r="I412" s="473">
        <f t="shared" si="36"/>
        <v>60</v>
      </c>
      <c r="J412" s="104">
        <v>0</v>
      </c>
      <c r="K412" s="104">
        <f>'Civil &amp; Interior'!M227</f>
        <v>1</v>
      </c>
      <c r="L412" s="104">
        <f>K412+J412</f>
        <v>1</v>
      </c>
      <c r="M412" s="104">
        <f>J412*H412</f>
        <v>0</v>
      </c>
      <c r="N412" s="104">
        <f>K412*H412</f>
        <v>60</v>
      </c>
      <c r="O412" s="104">
        <f>K412*H412</f>
        <v>60</v>
      </c>
      <c r="P412" s="104"/>
      <c r="Q412" s="104"/>
    </row>
    <row r="413" spans="1:17" ht="48" customHeight="1" x14ac:dyDescent="0.35">
      <c r="A413" s="75"/>
      <c r="B413" s="75"/>
      <c r="C413" s="244" t="s">
        <v>26</v>
      </c>
      <c r="D413" s="244"/>
      <c r="E413" s="64" t="s">
        <v>201</v>
      </c>
      <c r="F413" s="68" t="s">
        <v>171</v>
      </c>
      <c r="G413" s="247">
        <v>0</v>
      </c>
      <c r="H413" s="382"/>
      <c r="I413" s="473"/>
      <c r="J413" s="104"/>
      <c r="K413" s="104"/>
      <c r="L413" s="104"/>
      <c r="M413" s="104"/>
      <c r="N413" s="104"/>
      <c r="O413" s="104"/>
      <c r="P413" s="104"/>
      <c r="Q413" s="104"/>
    </row>
    <row r="414" spans="1:17" ht="18.75" customHeight="1" x14ac:dyDescent="0.35">
      <c r="A414" s="75"/>
      <c r="B414" s="75"/>
      <c r="C414" s="244" t="s">
        <v>34</v>
      </c>
      <c r="D414" s="244"/>
      <c r="E414" s="28" t="s">
        <v>368</v>
      </c>
      <c r="F414" s="68" t="s">
        <v>171</v>
      </c>
      <c r="G414" s="247"/>
      <c r="H414" s="382"/>
      <c r="I414" s="473">
        <f t="shared" si="36"/>
        <v>0</v>
      </c>
      <c r="J414" s="104"/>
      <c r="K414" s="104"/>
      <c r="L414" s="104"/>
      <c r="M414" s="104"/>
      <c r="N414" s="104"/>
      <c r="O414" s="104"/>
      <c r="P414" s="104"/>
      <c r="Q414" s="104"/>
    </row>
    <row r="415" spans="1:17" ht="19.5" customHeight="1" x14ac:dyDescent="0.35">
      <c r="A415" s="75"/>
      <c r="B415" s="75"/>
      <c r="C415" s="244" t="s">
        <v>36</v>
      </c>
      <c r="D415" s="244"/>
      <c r="E415" s="29" t="s">
        <v>369</v>
      </c>
      <c r="F415" s="68" t="s">
        <v>171</v>
      </c>
      <c r="G415" s="247">
        <v>0</v>
      </c>
      <c r="H415" s="382"/>
      <c r="I415" s="473">
        <f t="shared" si="36"/>
        <v>0</v>
      </c>
      <c r="J415" s="104"/>
      <c r="K415" s="104"/>
      <c r="L415" s="104"/>
      <c r="M415" s="104"/>
      <c r="N415" s="104"/>
      <c r="O415" s="104"/>
      <c r="P415" s="104"/>
      <c r="Q415" s="104"/>
    </row>
    <row r="416" spans="1:17" ht="45" x14ac:dyDescent="0.35">
      <c r="A416" s="24" t="s">
        <v>345</v>
      </c>
      <c r="B416" s="24"/>
      <c r="C416" s="25"/>
      <c r="D416" s="25"/>
      <c r="E416" s="35"/>
      <c r="F416" s="24"/>
      <c r="G416" s="486"/>
      <c r="H416" s="405"/>
      <c r="I416" s="406">
        <f>SUM(I395:I415)</f>
        <v>13260</v>
      </c>
      <c r="J416" s="406"/>
      <c r="K416" s="406"/>
      <c r="L416" s="406"/>
      <c r="M416" s="406"/>
      <c r="N416" s="406"/>
      <c r="O416" s="406"/>
      <c r="P416" s="406"/>
      <c r="Q416" s="406"/>
    </row>
    <row r="417" spans="1:17" ht="15" x14ac:dyDescent="0.35">
      <c r="A417" s="14"/>
      <c r="B417" s="14" t="s">
        <v>947</v>
      </c>
      <c r="C417" s="14"/>
      <c r="D417" s="14"/>
      <c r="E417" s="43" t="s">
        <v>948</v>
      </c>
      <c r="F417" s="14"/>
      <c r="G417" s="490"/>
      <c r="H417" s="417"/>
      <c r="I417" s="418"/>
      <c r="J417" s="418"/>
      <c r="K417" s="418"/>
      <c r="L417" s="418"/>
      <c r="M417" s="418"/>
      <c r="N417" s="418"/>
      <c r="O417" s="418"/>
      <c r="P417" s="418"/>
      <c r="Q417" s="418"/>
    </row>
    <row r="418" spans="1:17" ht="33.75" customHeight="1" x14ac:dyDescent="0.35">
      <c r="A418" s="75"/>
      <c r="B418" s="75"/>
      <c r="C418" s="244" t="s">
        <v>12</v>
      </c>
      <c r="D418" s="244"/>
      <c r="E418" s="443" t="s">
        <v>949</v>
      </c>
      <c r="F418" s="444" t="s">
        <v>950</v>
      </c>
      <c r="G418" s="247">
        <v>0</v>
      </c>
      <c r="H418" s="382"/>
      <c r="I418" s="473">
        <f t="shared" ref="I418:I429" si="37">H418*$G418</f>
        <v>0</v>
      </c>
      <c r="J418" s="104"/>
      <c r="K418" s="104"/>
      <c r="L418" s="104"/>
      <c r="M418" s="104"/>
      <c r="N418" s="104"/>
      <c r="O418" s="104"/>
      <c r="P418" s="104"/>
      <c r="Q418" s="104"/>
    </row>
    <row r="419" spans="1:17" ht="32.25" customHeight="1" x14ac:dyDescent="0.35">
      <c r="A419" s="75"/>
      <c r="B419" s="75"/>
      <c r="C419" s="244" t="s">
        <v>14</v>
      </c>
      <c r="D419" s="244"/>
      <c r="E419" s="443" t="s">
        <v>951</v>
      </c>
      <c r="F419" s="444" t="s">
        <v>950</v>
      </c>
      <c r="G419" s="247">
        <v>0</v>
      </c>
      <c r="H419" s="382"/>
      <c r="I419" s="473">
        <f t="shared" si="37"/>
        <v>0</v>
      </c>
      <c r="J419" s="104"/>
      <c r="K419" s="104"/>
      <c r="L419" s="104"/>
      <c r="M419" s="104"/>
      <c r="N419" s="104"/>
      <c r="O419" s="104"/>
      <c r="P419" s="104"/>
      <c r="Q419" s="104"/>
    </row>
    <row r="420" spans="1:17" ht="34.5" customHeight="1" x14ac:dyDescent="0.35">
      <c r="A420" s="75"/>
      <c r="B420" s="75"/>
      <c r="C420" s="244" t="s">
        <v>15</v>
      </c>
      <c r="D420" s="244"/>
      <c r="E420" s="443" t="s">
        <v>952</v>
      </c>
      <c r="F420" s="444" t="s">
        <v>950</v>
      </c>
      <c r="G420" s="247">
        <v>0</v>
      </c>
      <c r="H420" s="382"/>
      <c r="I420" s="473">
        <f t="shared" si="37"/>
        <v>0</v>
      </c>
      <c r="J420" s="104"/>
      <c r="K420" s="104"/>
      <c r="L420" s="104"/>
      <c r="M420" s="104"/>
      <c r="N420" s="104"/>
      <c r="O420" s="104"/>
      <c r="P420" s="104"/>
      <c r="Q420" s="104"/>
    </row>
    <row r="421" spans="1:17" ht="32.25" customHeight="1" x14ac:dyDescent="0.35">
      <c r="A421" s="75"/>
      <c r="B421" s="75"/>
      <c r="C421" s="244" t="s">
        <v>16</v>
      </c>
      <c r="D421" s="244"/>
      <c r="E421" s="443" t="s">
        <v>953</v>
      </c>
      <c r="F421" s="444" t="s">
        <v>950</v>
      </c>
      <c r="G421" s="247">
        <v>0</v>
      </c>
      <c r="H421" s="382"/>
      <c r="I421" s="473">
        <f t="shared" si="37"/>
        <v>0</v>
      </c>
      <c r="J421" s="104"/>
      <c r="K421" s="104"/>
      <c r="L421" s="104"/>
      <c r="M421" s="104"/>
      <c r="N421" s="104"/>
      <c r="O421" s="104"/>
      <c r="P421" s="104"/>
      <c r="Q421" s="104"/>
    </row>
    <row r="422" spans="1:17" x14ac:dyDescent="0.35">
      <c r="A422" s="75"/>
      <c r="B422" s="75"/>
      <c r="C422" s="244" t="s">
        <v>17</v>
      </c>
      <c r="D422" s="244"/>
      <c r="E422" s="443" t="s">
        <v>954</v>
      </c>
      <c r="F422" s="444" t="s">
        <v>950</v>
      </c>
      <c r="G422" s="247">
        <v>0</v>
      </c>
      <c r="H422" s="382"/>
      <c r="I422" s="473">
        <f t="shared" si="37"/>
        <v>0</v>
      </c>
      <c r="J422" s="104"/>
      <c r="K422" s="104"/>
      <c r="L422" s="104"/>
      <c r="M422" s="104"/>
      <c r="N422" s="104"/>
      <c r="O422" s="104"/>
      <c r="P422" s="104"/>
      <c r="Q422" s="104"/>
    </row>
    <row r="423" spans="1:17" x14ac:dyDescent="0.35">
      <c r="A423" s="75"/>
      <c r="B423" s="75"/>
      <c r="C423" s="244" t="s">
        <v>18</v>
      </c>
      <c r="D423" s="244"/>
      <c r="E423" s="443" t="s">
        <v>955</v>
      </c>
      <c r="F423" s="444" t="s">
        <v>950</v>
      </c>
      <c r="G423" s="247">
        <v>0</v>
      </c>
      <c r="H423" s="382"/>
      <c r="I423" s="473">
        <f t="shared" si="37"/>
        <v>0</v>
      </c>
      <c r="J423" s="104"/>
      <c r="K423" s="104"/>
      <c r="L423" s="104"/>
      <c r="M423" s="104"/>
      <c r="N423" s="104"/>
      <c r="O423" s="104"/>
      <c r="P423" s="104"/>
      <c r="Q423" s="104"/>
    </row>
    <row r="424" spans="1:17" ht="88.5" customHeight="1" x14ac:dyDescent="0.35">
      <c r="A424" s="75"/>
      <c r="B424" s="75"/>
      <c r="C424" s="244" t="s">
        <v>19</v>
      </c>
      <c r="D424" s="244"/>
      <c r="E424" s="443" t="s">
        <v>956</v>
      </c>
      <c r="F424" s="444" t="s">
        <v>957</v>
      </c>
      <c r="G424" s="247">
        <v>0</v>
      </c>
      <c r="H424" s="382"/>
      <c r="I424" s="473">
        <f t="shared" si="37"/>
        <v>0</v>
      </c>
      <c r="J424" s="104"/>
      <c r="K424" s="104"/>
      <c r="L424" s="104"/>
      <c r="M424" s="104"/>
      <c r="N424" s="104"/>
      <c r="O424" s="104"/>
      <c r="P424" s="104"/>
      <c r="Q424" s="104"/>
    </row>
    <row r="425" spans="1:17" ht="68.25" customHeight="1" x14ac:dyDescent="0.35">
      <c r="A425" s="75"/>
      <c r="B425" s="75"/>
      <c r="C425" s="244" t="s">
        <v>134</v>
      </c>
      <c r="D425" s="244"/>
      <c r="E425" s="443" t="s">
        <v>958</v>
      </c>
      <c r="F425" s="444" t="s">
        <v>957</v>
      </c>
      <c r="G425" s="247">
        <v>0</v>
      </c>
      <c r="H425" s="382"/>
      <c r="I425" s="473">
        <f t="shared" si="37"/>
        <v>0</v>
      </c>
      <c r="J425" s="104"/>
      <c r="K425" s="104"/>
      <c r="L425" s="104"/>
      <c r="M425" s="104"/>
      <c r="N425" s="104"/>
      <c r="O425" s="104"/>
      <c r="P425" s="104"/>
      <c r="Q425" s="104"/>
    </row>
    <row r="426" spans="1:17" x14ac:dyDescent="0.35">
      <c r="A426" s="75"/>
      <c r="B426" s="75"/>
      <c r="C426" s="244" t="s">
        <v>135</v>
      </c>
      <c r="D426" s="244"/>
      <c r="E426" s="445" t="s">
        <v>959</v>
      </c>
      <c r="F426" s="68" t="s">
        <v>171</v>
      </c>
      <c r="G426" s="247">
        <v>0</v>
      </c>
      <c r="H426" s="382"/>
      <c r="I426" s="473">
        <f t="shared" si="37"/>
        <v>0</v>
      </c>
      <c r="J426" s="104"/>
      <c r="K426" s="104"/>
      <c r="L426" s="104"/>
      <c r="M426" s="104"/>
      <c r="N426" s="104"/>
      <c r="O426" s="104"/>
      <c r="P426" s="104"/>
      <c r="Q426" s="104"/>
    </row>
    <row r="427" spans="1:17" x14ac:dyDescent="0.35">
      <c r="A427" s="75"/>
      <c r="B427" s="75"/>
      <c r="C427" s="244" t="s">
        <v>136</v>
      </c>
      <c r="D427" s="244"/>
      <c r="E427" s="445" t="s">
        <v>960</v>
      </c>
      <c r="F427" s="68" t="s">
        <v>171</v>
      </c>
      <c r="G427" s="247">
        <v>0</v>
      </c>
      <c r="H427" s="382"/>
      <c r="I427" s="473">
        <f t="shared" si="37"/>
        <v>0</v>
      </c>
      <c r="J427" s="104"/>
      <c r="K427" s="104"/>
      <c r="L427" s="104"/>
      <c r="M427" s="104"/>
      <c r="N427" s="104"/>
      <c r="O427" s="104"/>
      <c r="P427" s="104"/>
      <c r="Q427" s="104"/>
    </row>
    <row r="428" spans="1:17" x14ac:dyDescent="0.35">
      <c r="A428" s="75"/>
      <c r="B428" s="75"/>
      <c r="C428" s="244" t="s">
        <v>137</v>
      </c>
      <c r="D428" s="244"/>
      <c r="E428" s="445" t="s">
        <v>961</v>
      </c>
      <c r="F428" s="68" t="s">
        <v>171</v>
      </c>
      <c r="G428" s="247">
        <v>0</v>
      </c>
      <c r="H428" s="382"/>
      <c r="I428" s="473">
        <f t="shared" si="37"/>
        <v>0</v>
      </c>
      <c r="J428" s="104"/>
      <c r="K428" s="104"/>
      <c r="L428" s="104"/>
      <c r="M428" s="104"/>
      <c r="N428" s="104"/>
      <c r="O428" s="104"/>
      <c r="P428" s="104"/>
      <c r="Q428" s="104"/>
    </row>
    <row r="429" spans="1:17" ht="37.5" customHeight="1" x14ac:dyDescent="0.35">
      <c r="A429" s="75"/>
      <c r="B429" s="75"/>
      <c r="C429" s="244" t="s">
        <v>162</v>
      </c>
      <c r="D429" s="73" t="s">
        <v>962</v>
      </c>
      <c r="E429" s="445" t="s">
        <v>963</v>
      </c>
      <c r="F429" s="444" t="s">
        <v>68</v>
      </c>
      <c r="G429" s="247">
        <v>0</v>
      </c>
      <c r="H429" s="382"/>
      <c r="I429" s="473">
        <f t="shared" si="37"/>
        <v>0</v>
      </c>
      <c r="J429" s="104"/>
      <c r="K429" s="104"/>
      <c r="L429" s="104"/>
      <c r="M429" s="104"/>
      <c r="N429" s="104"/>
      <c r="O429" s="104"/>
      <c r="P429" s="104"/>
      <c r="Q429" s="104"/>
    </row>
    <row r="430" spans="1:17" ht="45" x14ac:dyDescent="0.35">
      <c r="A430" s="24" t="s">
        <v>964</v>
      </c>
      <c r="B430" s="24"/>
      <c r="C430" s="25"/>
      <c r="D430" s="25"/>
      <c r="E430" s="35"/>
      <c r="F430" s="24"/>
      <c r="G430" s="486"/>
      <c r="H430" s="405"/>
      <c r="I430" s="406">
        <f>SUM(I418:I429)</f>
        <v>0</v>
      </c>
      <c r="J430" s="406"/>
      <c r="K430" s="406"/>
      <c r="L430" s="406"/>
      <c r="M430" s="406"/>
      <c r="N430" s="406"/>
      <c r="O430" s="406"/>
      <c r="P430" s="406"/>
      <c r="Q430" s="406"/>
    </row>
    <row r="431" spans="1:17" ht="15" x14ac:dyDescent="0.35">
      <c r="A431" s="14"/>
      <c r="B431" s="14" t="s">
        <v>202</v>
      </c>
      <c r="C431" s="14"/>
      <c r="D431" s="14"/>
      <c r="E431" s="43" t="s">
        <v>203</v>
      </c>
      <c r="F431" s="14"/>
      <c r="G431" s="490"/>
      <c r="H431" s="417"/>
      <c r="I431" s="418"/>
      <c r="J431" s="418"/>
      <c r="K431" s="418"/>
      <c r="L431" s="418"/>
      <c r="M431" s="418"/>
      <c r="N431" s="418"/>
      <c r="O431" s="418"/>
      <c r="P431" s="418"/>
      <c r="Q431" s="418"/>
    </row>
    <row r="432" spans="1:17" ht="51.75" customHeight="1" x14ac:dyDescent="0.35">
      <c r="A432" s="75"/>
      <c r="B432" s="75"/>
      <c r="C432" s="244" t="s">
        <v>12</v>
      </c>
      <c r="D432" s="244"/>
      <c r="E432" s="446" t="s">
        <v>965</v>
      </c>
      <c r="F432" s="68" t="s">
        <v>171</v>
      </c>
      <c r="G432" s="247">
        <v>0</v>
      </c>
      <c r="H432" s="382"/>
      <c r="I432" s="473">
        <f t="shared" ref="I432:I444" si="38">H432*$G432</f>
        <v>0</v>
      </c>
      <c r="J432" s="104"/>
      <c r="K432" s="104"/>
      <c r="L432" s="104"/>
      <c r="M432" s="104"/>
      <c r="N432" s="104"/>
      <c r="O432" s="104"/>
      <c r="P432" s="104"/>
      <c r="Q432" s="104"/>
    </row>
    <row r="433" spans="1:17" ht="61.5" customHeight="1" x14ac:dyDescent="0.35">
      <c r="A433" s="75"/>
      <c r="B433" s="75"/>
      <c r="C433" s="244" t="s">
        <v>14</v>
      </c>
      <c r="D433" s="73" t="s">
        <v>204</v>
      </c>
      <c r="E433" s="69" t="s">
        <v>371</v>
      </c>
      <c r="F433" s="68" t="s">
        <v>171</v>
      </c>
      <c r="G433" s="247">
        <v>35</v>
      </c>
      <c r="H433" s="382">
        <v>250</v>
      </c>
      <c r="I433" s="473">
        <f t="shared" si="38"/>
        <v>8750</v>
      </c>
      <c r="J433" s="104">
        <f>'Civil &amp; Interior'!M233</f>
        <v>29</v>
      </c>
      <c r="K433" s="501">
        <v>0</v>
      </c>
      <c r="L433" s="104">
        <f>K433+J433</f>
        <v>29</v>
      </c>
      <c r="M433" s="104">
        <f>J433*H433</f>
        <v>7250</v>
      </c>
      <c r="N433" s="104">
        <v>0</v>
      </c>
      <c r="O433" s="104">
        <f>N433</f>
        <v>0</v>
      </c>
      <c r="P433" s="104"/>
      <c r="Q433" s="104"/>
    </row>
    <row r="434" spans="1:17" ht="68.25" customHeight="1" x14ac:dyDescent="0.35">
      <c r="A434" s="75"/>
      <c r="B434" s="75"/>
      <c r="C434" s="244" t="s">
        <v>15</v>
      </c>
      <c r="D434" s="73"/>
      <c r="E434" s="53" t="s">
        <v>966</v>
      </c>
      <c r="F434" s="68" t="s">
        <v>171</v>
      </c>
      <c r="G434" s="247"/>
      <c r="H434" s="382"/>
      <c r="I434" s="473">
        <f t="shared" si="38"/>
        <v>0</v>
      </c>
      <c r="J434" s="104"/>
      <c r="K434" s="104"/>
      <c r="L434" s="104"/>
      <c r="M434" s="104"/>
      <c r="N434" s="104"/>
      <c r="O434" s="104"/>
      <c r="P434" s="104"/>
      <c r="Q434" s="104"/>
    </row>
    <row r="435" spans="1:17" ht="61.5" customHeight="1" x14ac:dyDescent="0.35">
      <c r="A435" s="244"/>
      <c r="B435" s="244"/>
      <c r="C435" s="244" t="s">
        <v>16</v>
      </c>
      <c r="D435" s="73" t="s">
        <v>204</v>
      </c>
      <c r="E435" s="69" t="s">
        <v>967</v>
      </c>
      <c r="F435" s="68" t="s">
        <v>171</v>
      </c>
      <c r="G435" s="247">
        <v>0</v>
      </c>
      <c r="H435" s="382"/>
      <c r="I435" s="473">
        <f t="shared" si="38"/>
        <v>0</v>
      </c>
      <c r="J435" s="104"/>
      <c r="K435" s="104"/>
      <c r="L435" s="104"/>
      <c r="M435" s="104"/>
      <c r="N435" s="104"/>
      <c r="O435" s="104"/>
      <c r="P435" s="104"/>
      <c r="Q435" s="104"/>
    </row>
    <row r="436" spans="1:17" ht="69" customHeight="1" x14ac:dyDescent="0.35">
      <c r="A436" s="75"/>
      <c r="B436" s="75"/>
      <c r="C436" s="244" t="s">
        <v>17</v>
      </c>
      <c r="D436" s="73"/>
      <c r="E436" s="53" t="s">
        <v>968</v>
      </c>
      <c r="F436" s="68" t="s">
        <v>171</v>
      </c>
      <c r="G436" s="247"/>
      <c r="H436" s="382"/>
      <c r="I436" s="473">
        <f t="shared" si="38"/>
        <v>0</v>
      </c>
      <c r="J436" s="104"/>
      <c r="K436" s="104"/>
      <c r="L436" s="104"/>
      <c r="M436" s="104"/>
      <c r="N436" s="104"/>
      <c r="O436" s="104"/>
      <c r="P436" s="104"/>
      <c r="Q436" s="104"/>
    </row>
    <row r="437" spans="1:17" ht="62.25" customHeight="1" x14ac:dyDescent="0.35">
      <c r="A437" s="244"/>
      <c r="B437" s="244"/>
      <c r="C437" s="244" t="s">
        <v>18</v>
      </c>
      <c r="D437" s="73" t="s">
        <v>204</v>
      </c>
      <c r="E437" s="69" t="s">
        <v>969</v>
      </c>
      <c r="F437" s="68" t="s">
        <v>171</v>
      </c>
      <c r="G437" s="247"/>
      <c r="H437" s="382"/>
      <c r="I437" s="473">
        <f t="shared" si="38"/>
        <v>0</v>
      </c>
      <c r="J437" s="104"/>
      <c r="K437" s="104"/>
      <c r="L437" s="104"/>
      <c r="M437" s="104"/>
      <c r="N437" s="104"/>
      <c r="O437" s="104"/>
      <c r="P437" s="104"/>
      <c r="Q437" s="104"/>
    </row>
    <row r="438" spans="1:17" ht="61.5" customHeight="1" x14ac:dyDescent="0.35">
      <c r="A438" s="75"/>
      <c r="B438" s="75"/>
      <c r="C438" s="244" t="s">
        <v>19</v>
      </c>
      <c r="D438" s="73"/>
      <c r="E438" s="53" t="s">
        <v>970</v>
      </c>
      <c r="F438" s="68" t="s">
        <v>171</v>
      </c>
      <c r="G438" s="247"/>
      <c r="H438" s="382"/>
      <c r="I438" s="473">
        <f t="shared" si="38"/>
        <v>0</v>
      </c>
      <c r="J438" s="104"/>
      <c r="K438" s="104"/>
      <c r="L438" s="104"/>
      <c r="M438" s="104"/>
      <c r="N438" s="104"/>
      <c r="O438" s="104"/>
      <c r="P438" s="104"/>
      <c r="Q438" s="104"/>
    </row>
    <row r="439" spans="1:17" ht="63" customHeight="1" x14ac:dyDescent="0.35">
      <c r="A439" s="244"/>
      <c r="B439" s="244"/>
      <c r="C439" s="244" t="s">
        <v>134</v>
      </c>
      <c r="D439" s="73" t="s">
        <v>204</v>
      </c>
      <c r="E439" s="69" t="s">
        <v>971</v>
      </c>
      <c r="F439" s="68" t="s">
        <v>171</v>
      </c>
      <c r="G439" s="247">
        <v>0</v>
      </c>
      <c r="H439" s="382"/>
      <c r="I439" s="473">
        <f t="shared" si="38"/>
        <v>0</v>
      </c>
      <c r="J439" s="104"/>
      <c r="K439" s="104"/>
      <c r="L439" s="104"/>
      <c r="M439" s="104"/>
      <c r="N439" s="104"/>
      <c r="O439" s="104"/>
      <c r="P439" s="104"/>
      <c r="Q439" s="104"/>
    </row>
    <row r="440" spans="1:17" ht="48" customHeight="1" x14ac:dyDescent="0.35">
      <c r="A440" s="244"/>
      <c r="B440" s="244"/>
      <c r="C440" s="244" t="s">
        <v>20</v>
      </c>
      <c r="D440" s="447" t="s">
        <v>972</v>
      </c>
      <c r="E440" s="53" t="s">
        <v>973</v>
      </c>
      <c r="F440" s="68"/>
      <c r="G440" s="247"/>
      <c r="H440" s="382"/>
      <c r="I440" s="473"/>
      <c r="J440" s="104"/>
      <c r="K440" s="104"/>
      <c r="L440" s="104"/>
      <c r="M440" s="104"/>
      <c r="N440" s="104"/>
      <c r="O440" s="104"/>
      <c r="P440" s="104"/>
      <c r="Q440" s="104"/>
    </row>
    <row r="441" spans="1:17" x14ac:dyDescent="0.35">
      <c r="A441" s="244"/>
      <c r="B441" s="244"/>
      <c r="C441" s="244" t="s">
        <v>21</v>
      </c>
      <c r="D441" s="447"/>
      <c r="E441" s="53" t="s">
        <v>974</v>
      </c>
      <c r="F441" s="68" t="s">
        <v>171</v>
      </c>
      <c r="G441" s="247"/>
      <c r="H441" s="382"/>
      <c r="I441" s="473">
        <f t="shared" si="38"/>
        <v>0</v>
      </c>
      <c r="J441" s="104"/>
      <c r="K441" s="104"/>
      <c r="L441" s="104"/>
      <c r="M441" s="104"/>
      <c r="N441" s="104"/>
      <c r="O441" s="104"/>
      <c r="P441" s="104"/>
      <c r="Q441" s="104"/>
    </row>
    <row r="442" spans="1:17" x14ac:dyDescent="0.35">
      <c r="A442" s="244"/>
      <c r="B442" s="244"/>
      <c r="C442" s="244" t="s">
        <v>23</v>
      </c>
      <c r="D442" s="447"/>
      <c r="E442" s="53" t="s">
        <v>975</v>
      </c>
      <c r="F442" s="68" t="s">
        <v>171</v>
      </c>
      <c r="G442" s="247"/>
      <c r="H442" s="382"/>
      <c r="I442" s="473">
        <f t="shared" si="38"/>
        <v>0</v>
      </c>
      <c r="J442" s="104"/>
      <c r="K442" s="104"/>
      <c r="L442" s="104"/>
      <c r="M442" s="104"/>
      <c r="N442" s="104"/>
      <c r="O442" s="104"/>
      <c r="P442" s="104"/>
      <c r="Q442" s="104"/>
    </row>
    <row r="443" spans="1:17" x14ac:dyDescent="0.35">
      <c r="A443" s="244"/>
      <c r="B443" s="244"/>
      <c r="C443" s="244" t="s">
        <v>24</v>
      </c>
      <c r="D443" s="447"/>
      <c r="E443" s="53" t="s">
        <v>976</v>
      </c>
      <c r="F443" s="68" t="s">
        <v>171</v>
      </c>
      <c r="G443" s="247"/>
      <c r="H443" s="382"/>
      <c r="I443" s="473">
        <f t="shared" si="38"/>
        <v>0</v>
      </c>
      <c r="J443" s="104"/>
      <c r="K443" s="104"/>
      <c r="L443" s="104"/>
      <c r="M443" s="104"/>
      <c r="N443" s="104"/>
      <c r="O443" s="104"/>
      <c r="P443" s="104"/>
      <c r="Q443" s="104"/>
    </row>
    <row r="444" spans="1:17" x14ac:dyDescent="0.35">
      <c r="A444" s="244"/>
      <c r="B444" s="244"/>
      <c r="C444" s="244" t="s">
        <v>25</v>
      </c>
      <c r="D444" s="74"/>
      <c r="E444" s="53" t="s">
        <v>977</v>
      </c>
      <c r="F444" s="68" t="s">
        <v>171</v>
      </c>
      <c r="G444" s="247"/>
      <c r="H444" s="382"/>
      <c r="I444" s="473">
        <f t="shared" si="38"/>
        <v>0</v>
      </c>
      <c r="J444" s="104"/>
      <c r="K444" s="104"/>
      <c r="L444" s="104"/>
      <c r="M444" s="104"/>
      <c r="N444" s="104"/>
      <c r="O444" s="104"/>
      <c r="P444" s="104"/>
      <c r="Q444" s="104"/>
    </row>
    <row r="445" spans="1:17" ht="45" x14ac:dyDescent="0.35">
      <c r="A445" s="24" t="s">
        <v>306</v>
      </c>
      <c r="B445" s="24"/>
      <c r="C445" s="25"/>
      <c r="D445" s="25"/>
      <c r="E445" s="35"/>
      <c r="F445" s="36"/>
      <c r="G445" s="486"/>
      <c r="H445" s="405"/>
      <c r="I445" s="406">
        <f>SUM(I432:I444)</f>
        <v>8750</v>
      </c>
      <c r="J445" s="406"/>
      <c r="K445" s="406"/>
      <c r="L445" s="406"/>
      <c r="M445" s="406"/>
      <c r="N445" s="406"/>
      <c r="O445" s="406"/>
      <c r="P445" s="406"/>
      <c r="Q445" s="406"/>
    </row>
    <row r="446" spans="1:17" ht="15" x14ac:dyDescent="0.35">
      <c r="A446" s="14"/>
      <c r="B446" s="14" t="s">
        <v>205</v>
      </c>
      <c r="C446" s="14"/>
      <c r="D446" s="14"/>
      <c r="E446" s="43" t="s">
        <v>206</v>
      </c>
      <c r="F446" s="44"/>
      <c r="G446" s="490"/>
      <c r="H446" s="417"/>
      <c r="I446" s="418"/>
      <c r="J446" s="418"/>
      <c r="K446" s="418"/>
      <c r="L446" s="418"/>
      <c r="M446" s="418"/>
      <c r="N446" s="418"/>
      <c r="O446" s="418"/>
      <c r="P446" s="418"/>
      <c r="Q446" s="418"/>
    </row>
    <row r="447" spans="1:17" ht="30.75" customHeight="1" x14ac:dyDescent="0.35">
      <c r="A447" s="75"/>
      <c r="B447" s="75"/>
      <c r="C447" s="244" t="s">
        <v>12</v>
      </c>
      <c r="D447" s="244"/>
      <c r="E447" s="56" t="s">
        <v>207</v>
      </c>
      <c r="F447" s="68" t="s">
        <v>208</v>
      </c>
      <c r="G447" s="247">
        <v>21.080453363062059</v>
      </c>
      <c r="H447" s="382">
        <v>130</v>
      </c>
      <c r="I447" s="473">
        <f t="shared" ref="I447" si="39">H447*$G447</f>
        <v>2740.4589371980678</v>
      </c>
      <c r="J447" s="104">
        <v>0</v>
      </c>
      <c r="K447" s="104">
        <f>'Civil &amp; Interior'!M236</f>
        <v>21</v>
      </c>
      <c r="L447" s="104">
        <f>K447+J447</f>
        <v>21</v>
      </c>
      <c r="M447" s="104">
        <v>0</v>
      </c>
      <c r="N447" s="104">
        <f>K447*H447</f>
        <v>2730</v>
      </c>
      <c r="O447" s="104"/>
      <c r="P447" s="104"/>
      <c r="Q447" s="104"/>
    </row>
    <row r="448" spans="1:17" ht="26" x14ac:dyDescent="0.35">
      <c r="A448" s="36" t="s">
        <v>307</v>
      </c>
      <c r="B448" s="36"/>
      <c r="C448" s="48"/>
      <c r="D448" s="48"/>
      <c r="E448" s="37"/>
      <c r="F448" s="36"/>
      <c r="G448" s="486"/>
      <c r="H448" s="405"/>
      <c r="I448" s="406">
        <f>SUM(I447)</f>
        <v>2740.4589371980678</v>
      </c>
      <c r="J448" s="406"/>
      <c r="K448" s="406"/>
      <c r="L448" s="406"/>
      <c r="M448" s="406"/>
      <c r="N448" s="406"/>
      <c r="O448" s="406"/>
      <c r="P448" s="406"/>
      <c r="Q448" s="406"/>
    </row>
    <row r="449" spans="1:17" ht="15" x14ac:dyDescent="0.35">
      <c r="A449" s="14"/>
      <c r="B449" s="14" t="s">
        <v>209</v>
      </c>
      <c r="C449" s="14" t="s">
        <v>11</v>
      </c>
      <c r="D449" s="14"/>
      <c r="E449" s="43" t="s">
        <v>210</v>
      </c>
      <c r="F449" s="44"/>
      <c r="G449" s="490"/>
      <c r="H449" s="417"/>
      <c r="I449" s="418"/>
      <c r="J449" s="418"/>
      <c r="K449" s="418"/>
      <c r="L449" s="418"/>
      <c r="M449" s="418"/>
      <c r="N449" s="418"/>
      <c r="O449" s="418"/>
      <c r="P449" s="418"/>
      <c r="Q449" s="418"/>
    </row>
    <row r="450" spans="1:17" x14ac:dyDescent="0.35">
      <c r="A450" s="75"/>
      <c r="B450" s="75"/>
      <c r="C450" s="244" t="s">
        <v>12</v>
      </c>
      <c r="D450" s="244"/>
      <c r="E450" s="79" t="s">
        <v>211</v>
      </c>
      <c r="F450" s="246" t="s">
        <v>98</v>
      </c>
      <c r="G450" s="247">
        <v>0</v>
      </c>
      <c r="H450" s="382"/>
      <c r="I450" s="473">
        <f t="shared" ref="I450:I451" si="40">H450*$G450</f>
        <v>0</v>
      </c>
      <c r="J450" s="104"/>
      <c r="K450" s="104"/>
      <c r="L450" s="104"/>
      <c r="M450" s="104"/>
      <c r="N450" s="104"/>
      <c r="O450" s="104"/>
      <c r="P450" s="104"/>
      <c r="Q450" s="104"/>
    </row>
    <row r="451" spans="1:17" x14ac:dyDescent="0.35">
      <c r="A451" s="75"/>
      <c r="B451" s="75"/>
      <c r="C451" s="244" t="s">
        <v>14</v>
      </c>
      <c r="D451" s="244"/>
      <c r="E451" s="79" t="s">
        <v>212</v>
      </c>
      <c r="F451" s="246" t="s">
        <v>213</v>
      </c>
      <c r="G451" s="247">
        <v>1</v>
      </c>
      <c r="H451" s="382">
        <v>12000</v>
      </c>
      <c r="I451" s="473">
        <f t="shared" si="40"/>
        <v>12000</v>
      </c>
      <c r="J451" s="104">
        <f>'Civil &amp; Interior'!M240</f>
        <v>1</v>
      </c>
      <c r="K451" s="501">
        <v>0</v>
      </c>
      <c r="L451" s="104">
        <f>K451+J451</f>
        <v>1</v>
      </c>
      <c r="M451" s="104">
        <f>J451*H451</f>
        <v>12000</v>
      </c>
      <c r="N451" s="104">
        <v>0</v>
      </c>
      <c r="O451" s="104">
        <f>N451</f>
        <v>0</v>
      </c>
      <c r="P451" s="104"/>
      <c r="Q451" s="104"/>
    </row>
    <row r="452" spans="1:17" ht="26" x14ac:dyDescent="0.35">
      <c r="A452" s="36" t="s">
        <v>308</v>
      </c>
      <c r="B452" s="36"/>
      <c r="C452" s="48"/>
      <c r="D452" s="48"/>
      <c r="E452" s="37"/>
      <c r="F452" s="36"/>
      <c r="G452" s="486"/>
      <c r="H452" s="405"/>
      <c r="I452" s="406">
        <f>SUM(I450:I451)</f>
        <v>12000</v>
      </c>
      <c r="J452" s="406"/>
      <c r="K452" s="406"/>
      <c r="L452" s="406"/>
      <c r="M452" s="406"/>
      <c r="N452" s="406"/>
      <c r="O452" s="406"/>
      <c r="P452" s="406"/>
      <c r="Q452" s="406"/>
    </row>
    <row r="453" spans="1:17" ht="15" x14ac:dyDescent="0.35">
      <c r="A453" s="14"/>
      <c r="B453" s="14" t="s">
        <v>214</v>
      </c>
      <c r="C453" s="14" t="s">
        <v>11</v>
      </c>
      <c r="D453" s="14"/>
      <c r="E453" s="43" t="s">
        <v>215</v>
      </c>
      <c r="F453" s="44"/>
      <c r="G453" s="490"/>
      <c r="H453" s="417"/>
      <c r="I453" s="418"/>
      <c r="J453" s="418"/>
      <c r="K453" s="418"/>
      <c r="L453" s="418"/>
      <c r="M453" s="418"/>
      <c r="N453" s="418"/>
      <c r="O453" s="418"/>
      <c r="P453" s="418"/>
      <c r="Q453" s="418"/>
    </row>
    <row r="454" spans="1:17" x14ac:dyDescent="0.35">
      <c r="A454" s="75"/>
      <c r="B454" s="75"/>
      <c r="C454" s="244" t="s">
        <v>12</v>
      </c>
      <c r="D454" s="244"/>
      <c r="E454" s="80" t="s">
        <v>216</v>
      </c>
      <c r="F454" s="60" t="s">
        <v>178</v>
      </c>
      <c r="G454" s="247">
        <v>1</v>
      </c>
      <c r="H454" s="382">
        <v>20000</v>
      </c>
      <c r="I454" s="473">
        <f t="shared" ref="I454:I465" si="41">H454*$G454</f>
        <v>20000</v>
      </c>
      <c r="J454" s="104"/>
      <c r="K454" s="104"/>
      <c r="L454" s="104"/>
      <c r="M454" s="104"/>
      <c r="N454" s="104"/>
      <c r="O454" s="104"/>
      <c r="P454" s="104"/>
      <c r="Q454" s="104"/>
    </row>
    <row r="455" spans="1:17" ht="26" x14ac:dyDescent="0.35">
      <c r="A455" s="75"/>
      <c r="B455" s="75"/>
      <c r="C455" s="244" t="s">
        <v>14</v>
      </c>
      <c r="D455" s="244"/>
      <c r="E455" s="80" t="s">
        <v>217</v>
      </c>
      <c r="F455" s="68" t="s">
        <v>171</v>
      </c>
      <c r="G455" s="247">
        <v>0</v>
      </c>
      <c r="H455" s="382"/>
      <c r="I455" s="473">
        <f t="shared" si="41"/>
        <v>0</v>
      </c>
      <c r="J455" s="104"/>
      <c r="K455" s="104"/>
      <c r="L455" s="104"/>
      <c r="M455" s="104"/>
      <c r="N455" s="104"/>
      <c r="O455" s="104"/>
      <c r="P455" s="104"/>
      <c r="Q455" s="104"/>
    </row>
    <row r="456" spans="1:17" x14ac:dyDescent="0.35">
      <c r="A456" s="75"/>
      <c r="B456" s="75"/>
      <c r="C456" s="244" t="s">
        <v>15</v>
      </c>
      <c r="D456" s="244"/>
      <c r="E456" s="80" t="s">
        <v>218</v>
      </c>
      <c r="F456" s="60" t="s">
        <v>89</v>
      </c>
      <c r="G456" s="247">
        <v>3</v>
      </c>
      <c r="H456" s="382">
        <v>300</v>
      </c>
      <c r="I456" s="473">
        <f t="shared" si="41"/>
        <v>900</v>
      </c>
      <c r="J456" s="104"/>
      <c r="K456" s="104"/>
      <c r="L456" s="104"/>
      <c r="M456" s="104"/>
      <c r="N456" s="104"/>
      <c r="O456" s="104"/>
      <c r="P456" s="104"/>
      <c r="Q456" s="104"/>
    </row>
    <row r="457" spans="1:17" x14ac:dyDescent="0.35">
      <c r="A457" s="75"/>
      <c r="B457" s="75"/>
      <c r="C457" s="244" t="s">
        <v>16</v>
      </c>
      <c r="D457" s="244"/>
      <c r="E457" s="80" t="s">
        <v>219</v>
      </c>
      <c r="F457" s="68" t="s">
        <v>171</v>
      </c>
      <c r="G457" s="247">
        <v>200</v>
      </c>
      <c r="H457" s="382">
        <v>25</v>
      </c>
      <c r="I457" s="473">
        <f t="shared" si="41"/>
        <v>5000</v>
      </c>
      <c r="J457" s="104">
        <v>0</v>
      </c>
      <c r="K457" s="104">
        <f>'Civil &amp; Interior'!M246</f>
        <v>180</v>
      </c>
      <c r="L457" s="104">
        <f>K457+J457</f>
        <v>180</v>
      </c>
      <c r="M457" s="104">
        <f>J457*H457</f>
        <v>0</v>
      </c>
      <c r="N457" s="104">
        <f>O457</f>
        <v>4500</v>
      </c>
      <c r="O457" s="104">
        <f>K457*H457</f>
        <v>4500</v>
      </c>
      <c r="P457" s="104"/>
      <c r="Q457" s="104"/>
    </row>
    <row r="458" spans="1:17" x14ac:dyDescent="0.35">
      <c r="A458" s="75"/>
      <c r="B458" s="75"/>
      <c r="C458" s="244" t="s">
        <v>17</v>
      </c>
      <c r="D458" s="244"/>
      <c r="E458" s="80" t="s">
        <v>220</v>
      </c>
      <c r="F458" s="68" t="s">
        <v>171</v>
      </c>
      <c r="G458" s="247">
        <v>120</v>
      </c>
      <c r="H458" s="402">
        <v>35</v>
      </c>
      <c r="I458" s="473">
        <f t="shared" si="41"/>
        <v>4200</v>
      </c>
      <c r="J458" s="104">
        <v>0</v>
      </c>
      <c r="K458" s="471">
        <f>'Civil &amp; Interior'!M248</f>
        <v>120</v>
      </c>
      <c r="L458" s="471">
        <f>K458+J458</f>
        <v>120</v>
      </c>
      <c r="M458" s="104">
        <f>J458*H458</f>
        <v>0</v>
      </c>
      <c r="N458" s="104">
        <f>O458</f>
        <v>4200</v>
      </c>
      <c r="O458" s="104">
        <f>K458*H458</f>
        <v>4200</v>
      </c>
      <c r="P458" s="104"/>
      <c r="Q458" s="104"/>
    </row>
    <row r="459" spans="1:17" x14ac:dyDescent="0.35">
      <c r="A459" s="75"/>
      <c r="B459" s="75"/>
      <c r="C459" s="244" t="s">
        <v>18</v>
      </c>
      <c r="D459" s="244"/>
      <c r="E459" s="80" t="s">
        <v>221</v>
      </c>
      <c r="F459" s="60" t="s">
        <v>89</v>
      </c>
      <c r="G459" s="247">
        <v>4</v>
      </c>
      <c r="H459" s="382">
        <v>200</v>
      </c>
      <c r="I459" s="473">
        <f t="shared" si="41"/>
        <v>800</v>
      </c>
      <c r="J459" s="104"/>
      <c r="K459" s="104"/>
      <c r="L459" s="104"/>
      <c r="M459" s="104"/>
      <c r="N459" s="104"/>
      <c r="O459" s="104"/>
      <c r="P459" s="104"/>
      <c r="Q459" s="104"/>
    </row>
    <row r="460" spans="1:17" x14ac:dyDescent="0.35">
      <c r="A460" s="75"/>
      <c r="B460" s="75"/>
      <c r="C460" s="244" t="s">
        <v>19</v>
      </c>
      <c r="D460" s="244"/>
      <c r="E460" s="81" t="s">
        <v>370</v>
      </c>
      <c r="F460" s="68" t="s">
        <v>171</v>
      </c>
      <c r="G460" s="247">
        <v>40</v>
      </c>
      <c r="H460" s="402">
        <v>150</v>
      </c>
      <c r="I460" s="473">
        <f t="shared" si="41"/>
        <v>6000</v>
      </c>
      <c r="J460" s="104"/>
      <c r="K460" s="104"/>
      <c r="L460" s="104"/>
      <c r="M460" s="104"/>
      <c r="N460" s="104"/>
      <c r="O460" s="104"/>
      <c r="P460" s="104"/>
      <c r="Q460" s="104"/>
    </row>
    <row r="461" spans="1:17" x14ac:dyDescent="0.35">
      <c r="A461" s="75"/>
      <c r="B461" s="75"/>
      <c r="C461" s="244" t="s">
        <v>20</v>
      </c>
      <c r="D461" s="73" t="s">
        <v>310</v>
      </c>
      <c r="E461" s="81"/>
      <c r="F461" s="60"/>
      <c r="G461" s="247"/>
      <c r="H461" s="382"/>
      <c r="I461" s="473"/>
      <c r="J461" s="104"/>
      <c r="K461" s="104"/>
      <c r="L461" s="104"/>
      <c r="M461" s="104"/>
      <c r="N461" s="104"/>
      <c r="O461" s="104"/>
      <c r="P461" s="104"/>
      <c r="Q461" s="104"/>
    </row>
    <row r="462" spans="1:17" x14ac:dyDescent="0.35">
      <c r="A462" s="75"/>
      <c r="B462" s="75"/>
      <c r="C462" s="244" t="s">
        <v>21</v>
      </c>
      <c r="D462" s="244"/>
      <c r="E462" s="71" t="s">
        <v>222</v>
      </c>
      <c r="F462" s="68" t="s">
        <v>129</v>
      </c>
      <c r="G462" s="247">
        <v>1</v>
      </c>
      <c r="H462" s="382">
        <v>1000</v>
      </c>
      <c r="I462" s="473">
        <f t="shared" si="41"/>
        <v>1000</v>
      </c>
      <c r="J462" s="104">
        <v>0</v>
      </c>
      <c r="K462" s="104">
        <f>'Civil &amp; Interior'!M253</f>
        <v>1</v>
      </c>
      <c r="L462" s="104">
        <f>K462+J462</f>
        <v>1</v>
      </c>
      <c r="M462" s="104">
        <f>J462*H462</f>
        <v>0</v>
      </c>
      <c r="N462" s="104">
        <f>L462*H462</f>
        <v>1000</v>
      </c>
      <c r="O462" s="104">
        <f>K462*H462</f>
        <v>1000</v>
      </c>
      <c r="P462" s="104"/>
      <c r="Q462" s="104"/>
    </row>
    <row r="463" spans="1:17" x14ac:dyDescent="0.35">
      <c r="A463" s="75"/>
      <c r="B463" s="75"/>
      <c r="C463" s="244" t="s">
        <v>23</v>
      </c>
      <c r="D463" s="244"/>
      <c r="E463" s="71" t="s">
        <v>223</v>
      </c>
      <c r="F463" s="68" t="s">
        <v>129</v>
      </c>
      <c r="G463" s="247">
        <v>20</v>
      </c>
      <c r="H463" s="402">
        <v>500</v>
      </c>
      <c r="I463" s="473">
        <f t="shared" si="41"/>
        <v>10000</v>
      </c>
      <c r="J463" s="104"/>
      <c r="K463" s="104"/>
      <c r="L463" s="104"/>
      <c r="M463" s="104"/>
      <c r="N463" s="104"/>
      <c r="O463" s="104"/>
      <c r="P463" s="104"/>
      <c r="Q463" s="104"/>
    </row>
    <row r="464" spans="1:17" x14ac:dyDescent="0.35">
      <c r="A464" s="75"/>
      <c r="B464" s="75"/>
      <c r="C464" s="244" t="s">
        <v>24</v>
      </c>
      <c r="D464" s="244"/>
      <c r="E464" s="71" t="s">
        <v>224</v>
      </c>
      <c r="F464" s="68" t="s">
        <v>129</v>
      </c>
      <c r="G464" s="247">
        <v>5</v>
      </c>
      <c r="H464" s="402">
        <v>1500</v>
      </c>
      <c r="I464" s="473">
        <f t="shared" si="41"/>
        <v>7500</v>
      </c>
      <c r="J464" s="104"/>
      <c r="K464" s="104"/>
      <c r="L464" s="104"/>
      <c r="M464" s="104"/>
      <c r="N464" s="104"/>
      <c r="O464" s="104"/>
      <c r="P464" s="104"/>
      <c r="Q464" s="104"/>
    </row>
    <row r="465" spans="1:17" x14ac:dyDescent="0.35">
      <c r="A465" s="75"/>
      <c r="B465" s="75"/>
      <c r="C465" s="244" t="s">
        <v>25</v>
      </c>
      <c r="D465" s="244"/>
      <c r="E465" s="71" t="s">
        <v>225</v>
      </c>
      <c r="F465" s="68" t="s">
        <v>129</v>
      </c>
      <c r="G465" s="247">
        <v>0</v>
      </c>
      <c r="H465" s="382"/>
      <c r="I465" s="473">
        <f t="shared" si="41"/>
        <v>0</v>
      </c>
      <c r="J465" s="104"/>
      <c r="K465" s="104"/>
      <c r="L465" s="104"/>
      <c r="M465" s="104"/>
      <c r="N465" s="104"/>
      <c r="O465" s="104"/>
      <c r="P465" s="104"/>
      <c r="Q465" s="104"/>
    </row>
    <row r="466" spans="1:17" ht="45" x14ac:dyDescent="0.35">
      <c r="A466" s="24" t="s">
        <v>309</v>
      </c>
      <c r="B466" s="24"/>
      <c r="C466" s="25"/>
      <c r="D466" s="25"/>
      <c r="E466" s="35"/>
      <c r="F466" s="36"/>
      <c r="G466" s="486"/>
      <c r="H466" s="405"/>
      <c r="I466" s="406">
        <f>SUM(I454:I465)</f>
        <v>55400</v>
      </c>
      <c r="J466" s="406"/>
      <c r="K466" s="406"/>
      <c r="L466" s="406"/>
      <c r="M466" s="406"/>
      <c r="N466" s="406"/>
      <c r="O466" s="406"/>
      <c r="P466" s="406"/>
      <c r="Q466" s="406"/>
    </row>
    <row r="467" spans="1:17" ht="15.5" x14ac:dyDescent="0.35">
      <c r="A467" s="12" t="s">
        <v>226</v>
      </c>
      <c r="B467" s="12"/>
      <c r="C467" s="12"/>
      <c r="D467" s="12"/>
      <c r="E467" s="42" t="s">
        <v>227</v>
      </c>
      <c r="F467" s="12"/>
      <c r="G467" s="488"/>
      <c r="H467" s="411"/>
      <c r="I467" s="412"/>
      <c r="J467" s="412"/>
      <c r="K467" s="412"/>
      <c r="L467" s="412"/>
      <c r="M467" s="412"/>
      <c r="N467" s="412"/>
      <c r="O467" s="412"/>
      <c r="P467" s="412"/>
      <c r="Q467" s="412"/>
    </row>
    <row r="468" spans="1:17" ht="15" x14ac:dyDescent="0.35">
      <c r="A468" s="14"/>
      <c r="B468" s="14" t="s">
        <v>311</v>
      </c>
      <c r="C468" s="14"/>
      <c r="D468" s="14"/>
      <c r="E468" s="66"/>
      <c r="F468" s="44"/>
      <c r="G468" s="490"/>
      <c r="H468" s="417"/>
      <c r="I468" s="418"/>
      <c r="J468" s="418"/>
      <c r="K468" s="418"/>
      <c r="L468" s="418"/>
      <c r="M468" s="418"/>
      <c r="N468" s="418"/>
      <c r="O468" s="418"/>
      <c r="P468" s="418"/>
      <c r="Q468" s="418"/>
    </row>
    <row r="469" spans="1:17" ht="47.25" customHeight="1" x14ac:dyDescent="0.35">
      <c r="A469" s="75"/>
      <c r="B469" s="75"/>
      <c r="C469" s="244" t="s">
        <v>11</v>
      </c>
      <c r="D469" s="68"/>
      <c r="E469" s="82" t="s">
        <v>228</v>
      </c>
      <c r="F469" s="68" t="s">
        <v>98</v>
      </c>
      <c r="G469" s="247">
        <v>5</v>
      </c>
      <c r="H469" s="382">
        <v>2000</v>
      </c>
      <c r="I469" s="473">
        <f t="shared" ref="I469:I479" si="42">H469*$G469</f>
        <v>10000</v>
      </c>
      <c r="J469" s="104"/>
      <c r="K469" s="104"/>
      <c r="L469" s="104"/>
      <c r="M469" s="104"/>
      <c r="N469" s="104"/>
      <c r="O469" s="104"/>
      <c r="P469" s="104"/>
      <c r="Q469" s="104"/>
    </row>
    <row r="470" spans="1:17" ht="46.5" customHeight="1" x14ac:dyDescent="0.35">
      <c r="A470" s="75"/>
      <c r="B470" s="75"/>
      <c r="C470" s="244" t="s">
        <v>12</v>
      </c>
      <c r="D470" s="68"/>
      <c r="E470" s="82" t="s">
        <v>229</v>
      </c>
      <c r="F470" s="68" t="s">
        <v>98</v>
      </c>
      <c r="G470" s="247">
        <v>0</v>
      </c>
      <c r="H470" s="382"/>
      <c r="I470" s="473">
        <f t="shared" si="42"/>
        <v>0</v>
      </c>
      <c r="J470" s="104"/>
      <c r="K470" s="104"/>
      <c r="L470" s="104"/>
      <c r="M470" s="104"/>
      <c r="N470" s="104"/>
      <c r="O470" s="104"/>
      <c r="P470" s="104"/>
      <c r="Q470" s="104"/>
    </row>
    <row r="471" spans="1:17" ht="48" customHeight="1" x14ac:dyDescent="0.35">
      <c r="A471" s="75"/>
      <c r="B471" s="75"/>
      <c r="C471" s="244" t="s">
        <v>20</v>
      </c>
      <c r="D471" s="68"/>
      <c r="E471" s="83" t="s">
        <v>230</v>
      </c>
      <c r="F471" s="68" t="s">
        <v>98</v>
      </c>
      <c r="G471" s="247">
        <v>0</v>
      </c>
      <c r="H471" s="382"/>
      <c r="I471" s="473">
        <f t="shared" si="42"/>
        <v>0</v>
      </c>
      <c r="J471" s="104"/>
      <c r="K471" s="104"/>
      <c r="L471" s="104"/>
      <c r="M471" s="104"/>
      <c r="N471" s="104"/>
      <c r="O471" s="104"/>
      <c r="P471" s="104"/>
      <c r="Q471" s="104"/>
    </row>
    <row r="472" spans="1:17" ht="45.75" customHeight="1" x14ac:dyDescent="0.35">
      <c r="A472" s="75"/>
      <c r="B472" s="75"/>
      <c r="C472" s="244" t="s">
        <v>26</v>
      </c>
      <c r="D472" s="68"/>
      <c r="E472" s="82" t="s">
        <v>231</v>
      </c>
      <c r="F472" s="68" t="s">
        <v>98</v>
      </c>
      <c r="G472" s="247">
        <v>2</v>
      </c>
      <c r="H472" s="382">
        <v>600</v>
      </c>
      <c r="I472" s="473">
        <f t="shared" si="42"/>
        <v>1200</v>
      </c>
      <c r="J472" s="104"/>
      <c r="K472" s="104"/>
      <c r="L472" s="104"/>
      <c r="M472" s="104"/>
      <c r="N472" s="104"/>
      <c r="O472" s="104"/>
      <c r="P472" s="104"/>
      <c r="Q472" s="104"/>
    </row>
    <row r="473" spans="1:17" ht="46.5" customHeight="1" x14ac:dyDescent="0.35">
      <c r="A473" s="75"/>
      <c r="B473" s="75"/>
      <c r="C473" s="244" t="s">
        <v>34</v>
      </c>
      <c r="D473" s="68"/>
      <c r="E473" s="41" t="s">
        <v>232</v>
      </c>
      <c r="F473" s="68" t="s">
        <v>98</v>
      </c>
      <c r="G473" s="247">
        <v>0</v>
      </c>
      <c r="H473" s="382"/>
      <c r="I473" s="473">
        <f t="shared" si="42"/>
        <v>0</v>
      </c>
      <c r="J473" s="104"/>
      <c r="K473" s="104"/>
      <c r="L473" s="104"/>
      <c r="M473" s="104"/>
      <c r="N473" s="104"/>
      <c r="O473" s="104"/>
      <c r="P473" s="104"/>
      <c r="Q473" s="104"/>
    </row>
    <row r="474" spans="1:17" ht="45.75" customHeight="1" x14ac:dyDescent="0.35">
      <c r="A474" s="75"/>
      <c r="B474" s="75"/>
      <c r="C474" s="244" t="s">
        <v>32</v>
      </c>
      <c r="D474" s="68"/>
      <c r="E474" s="82" t="s">
        <v>233</v>
      </c>
      <c r="F474" s="68" t="s">
        <v>98</v>
      </c>
      <c r="G474" s="247">
        <v>2</v>
      </c>
      <c r="H474" s="382">
        <v>4500</v>
      </c>
      <c r="I474" s="473">
        <f t="shared" si="42"/>
        <v>9000</v>
      </c>
      <c r="J474" s="104"/>
      <c r="K474" s="104"/>
      <c r="L474" s="104"/>
      <c r="M474" s="104"/>
      <c r="N474" s="104"/>
      <c r="O474" s="104"/>
      <c r="P474" s="104"/>
      <c r="Q474" s="104"/>
    </row>
    <row r="475" spans="1:17" ht="43.5" customHeight="1" x14ac:dyDescent="0.35">
      <c r="A475" s="75"/>
      <c r="B475" s="75"/>
      <c r="C475" s="244" t="s">
        <v>78</v>
      </c>
      <c r="D475" s="68"/>
      <c r="E475" s="41" t="s">
        <v>234</v>
      </c>
      <c r="F475" s="68" t="s">
        <v>98</v>
      </c>
      <c r="G475" s="247">
        <v>0</v>
      </c>
      <c r="H475" s="382"/>
      <c r="I475" s="473">
        <f t="shared" si="42"/>
        <v>0</v>
      </c>
      <c r="J475" s="104"/>
      <c r="K475" s="104"/>
      <c r="L475" s="104"/>
      <c r="M475" s="104"/>
      <c r="N475" s="104"/>
      <c r="O475" s="104"/>
      <c r="P475" s="104"/>
      <c r="Q475" s="104"/>
    </row>
    <row r="476" spans="1:17" ht="39" customHeight="1" x14ac:dyDescent="0.35">
      <c r="A476" s="75"/>
      <c r="B476" s="75"/>
      <c r="C476" s="244" t="s">
        <v>33</v>
      </c>
      <c r="D476" s="68"/>
      <c r="E476" s="103" t="s">
        <v>353</v>
      </c>
      <c r="F476" s="68" t="s">
        <v>235</v>
      </c>
      <c r="G476" s="247">
        <v>1</v>
      </c>
      <c r="H476" s="382">
        <v>4500</v>
      </c>
      <c r="I476" s="473">
        <f t="shared" si="42"/>
        <v>4500</v>
      </c>
      <c r="J476" s="104"/>
      <c r="K476" s="104"/>
      <c r="L476" s="104"/>
      <c r="M476" s="104"/>
      <c r="N476" s="104"/>
      <c r="O476" s="104"/>
      <c r="P476" s="104"/>
      <c r="Q476" s="104"/>
    </row>
    <row r="477" spans="1:17" ht="36" customHeight="1" x14ac:dyDescent="0.35">
      <c r="A477" s="75"/>
      <c r="B477" s="75"/>
      <c r="C477" s="244" t="s">
        <v>69</v>
      </c>
      <c r="D477" s="68"/>
      <c r="E477" s="41" t="s">
        <v>236</v>
      </c>
      <c r="F477" s="68" t="s">
        <v>235</v>
      </c>
      <c r="G477" s="247">
        <v>0</v>
      </c>
      <c r="H477" s="382"/>
      <c r="I477" s="473">
        <f t="shared" si="42"/>
        <v>0</v>
      </c>
      <c r="J477" s="104"/>
      <c r="K477" s="104"/>
      <c r="L477" s="104"/>
      <c r="M477" s="104"/>
      <c r="N477" s="104"/>
      <c r="O477" s="104"/>
      <c r="P477" s="104"/>
      <c r="Q477" s="104"/>
    </row>
    <row r="478" spans="1:17" ht="34.5" customHeight="1" x14ac:dyDescent="0.35">
      <c r="A478" s="75"/>
      <c r="B478" s="75"/>
      <c r="C478" s="244" t="s">
        <v>46</v>
      </c>
      <c r="D478" s="68"/>
      <c r="E478" s="71" t="s">
        <v>237</v>
      </c>
      <c r="F478" s="68" t="s">
        <v>238</v>
      </c>
      <c r="G478" s="247">
        <v>80</v>
      </c>
      <c r="H478" s="382">
        <v>160</v>
      </c>
      <c r="I478" s="473">
        <f t="shared" si="42"/>
        <v>12800</v>
      </c>
      <c r="J478" s="104">
        <v>0</v>
      </c>
      <c r="K478" s="104">
        <f>'Civil &amp; Interior'!M269</f>
        <v>75</v>
      </c>
      <c r="L478" s="104">
        <f>K478+J478</f>
        <v>75</v>
      </c>
      <c r="M478" s="104">
        <f>J478*H478</f>
        <v>0</v>
      </c>
      <c r="N478" s="104">
        <f>L478*H478</f>
        <v>12000</v>
      </c>
      <c r="O478" s="104">
        <f>K478*H478</f>
        <v>12000</v>
      </c>
      <c r="P478" s="104"/>
      <c r="Q478" s="104"/>
    </row>
    <row r="479" spans="1:17" ht="19.5" customHeight="1" x14ac:dyDescent="0.35">
      <c r="A479" s="75"/>
      <c r="B479" s="75"/>
      <c r="C479" s="244" t="s">
        <v>43</v>
      </c>
      <c r="D479" s="84"/>
      <c r="E479" s="448" t="s">
        <v>239</v>
      </c>
      <c r="F479" s="68" t="s">
        <v>98</v>
      </c>
      <c r="G479" s="492">
        <v>1</v>
      </c>
      <c r="H479" s="382">
        <v>32000</v>
      </c>
      <c r="I479" s="473">
        <f t="shared" si="42"/>
        <v>32000</v>
      </c>
      <c r="J479" s="104"/>
      <c r="K479" s="104"/>
      <c r="L479" s="104"/>
      <c r="M479" s="104"/>
      <c r="N479" s="104"/>
      <c r="O479" s="104"/>
      <c r="P479" s="104"/>
      <c r="Q479" s="104"/>
    </row>
    <row r="480" spans="1:17" ht="45" x14ac:dyDescent="0.35">
      <c r="A480" s="24" t="s">
        <v>312</v>
      </c>
      <c r="B480" s="24"/>
      <c r="C480" s="25"/>
      <c r="D480" s="25"/>
      <c r="E480" s="35"/>
      <c r="F480" s="36"/>
      <c r="G480" s="486"/>
      <c r="H480" s="405"/>
      <c r="I480" s="406">
        <f>SUM(I469:I479)</f>
        <v>69500</v>
      </c>
      <c r="J480" s="406"/>
      <c r="K480" s="406"/>
      <c r="L480" s="406"/>
      <c r="M480" s="406"/>
      <c r="N480" s="406"/>
      <c r="O480" s="406"/>
      <c r="P480" s="406"/>
      <c r="Q480" s="406"/>
    </row>
    <row r="481" spans="1:17" ht="15.5" x14ac:dyDescent="0.35">
      <c r="A481" s="12" t="s">
        <v>978</v>
      </c>
      <c r="B481" s="12"/>
      <c r="C481" s="12"/>
      <c r="D481" s="12"/>
      <c r="E481" s="42" t="s">
        <v>979</v>
      </c>
      <c r="F481" s="12"/>
      <c r="G481" s="488"/>
      <c r="H481" s="411"/>
      <c r="I481" s="412"/>
      <c r="J481" s="412"/>
      <c r="K481" s="412"/>
      <c r="L481" s="412"/>
      <c r="M481" s="412"/>
      <c r="N481" s="412"/>
      <c r="O481" s="412"/>
      <c r="P481" s="412"/>
      <c r="Q481" s="412"/>
    </row>
    <row r="482" spans="1:17" ht="15.5" x14ac:dyDescent="0.35">
      <c r="A482" s="419"/>
      <c r="B482" s="14" t="s">
        <v>980</v>
      </c>
      <c r="C482" s="14"/>
      <c r="D482" s="14"/>
      <c r="E482" s="43" t="s">
        <v>981</v>
      </c>
      <c r="F482" s="419"/>
      <c r="G482" s="493"/>
      <c r="H482" s="449"/>
      <c r="I482" s="450"/>
      <c r="J482" s="450"/>
      <c r="K482" s="450"/>
      <c r="L482" s="450"/>
      <c r="M482" s="450"/>
      <c r="N482" s="450"/>
      <c r="O482" s="450"/>
      <c r="P482" s="450"/>
      <c r="Q482" s="450"/>
    </row>
    <row r="483" spans="1:17" ht="70.5" customHeight="1" x14ac:dyDescent="0.35">
      <c r="A483" s="451"/>
      <c r="B483" s="451"/>
      <c r="C483" s="19"/>
      <c r="D483" s="46" t="s">
        <v>11</v>
      </c>
      <c r="E483" s="54" t="s">
        <v>982</v>
      </c>
      <c r="F483" s="58"/>
      <c r="G483" s="247"/>
      <c r="H483" s="382"/>
      <c r="I483" s="473"/>
      <c r="J483" s="104"/>
      <c r="K483" s="104"/>
      <c r="L483" s="104"/>
      <c r="M483" s="104"/>
      <c r="N483" s="104"/>
      <c r="O483" s="104"/>
      <c r="P483" s="104"/>
      <c r="Q483" s="104"/>
    </row>
    <row r="484" spans="1:17" x14ac:dyDescent="0.35">
      <c r="A484" s="451"/>
      <c r="B484" s="451"/>
      <c r="C484" s="19"/>
      <c r="D484" s="19" t="s">
        <v>12</v>
      </c>
      <c r="E484" s="452" t="s">
        <v>983</v>
      </c>
      <c r="F484" s="246" t="s">
        <v>984</v>
      </c>
      <c r="G484" s="247">
        <v>0</v>
      </c>
      <c r="H484" s="382"/>
      <c r="I484" s="473">
        <f t="shared" ref="I484:I485" si="43">H484*$G484</f>
        <v>0</v>
      </c>
      <c r="J484" s="104"/>
      <c r="K484" s="104"/>
      <c r="L484" s="104"/>
      <c r="M484" s="104"/>
      <c r="N484" s="104"/>
      <c r="O484" s="104"/>
      <c r="P484" s="104"/>
      <c r="Q484" s="104"/>
    </row>
    <row r="485" spans="1:17" x14ac:dyDescent="0.35">
      <c r="A485" s="451"/>
      <c r="B485" s="451"/>
      <c r="C485" s="19"/>
      <c r="D485" s="19" t="s">
        <v>15</v>
      </c>
      <c r="E485" s="452" t="s">
        <v>985</v>
      </c>
      <c r="F485" s="246" t="s">
        <v>984</v>
      </c>
      <c r="G485" s="247">
        <v>0</v>
      </c>
      <c r="H485" s="382"/>
      <c r="I485" s="473">
        <f t="shared" si="43"/>
        <v>0</v>
      </c>
      <c r="J485" s="104"/>
      <c r="K485" s="104"/>
      <c r="L485" s="104"/>
      <c r="M485" s="104"/>
      <c r="N485" s="104"/>
      <c r="O485" s="104"/>
      <c r="P485" s="104"/>
      <c r="Q485" s="104"/>
    </row>
    <row r="486" spans="1:17" ht="135" customHeight="1" x14ac:dyDescent="0.35">
      <c r="A486" s="451"/>
      <c r="B486" s="451"/>
      <c r="C486" s="19"/>
      <c r="D486" s="46" t="s">
        <v>20</v>
      </c>
      <c r="E486" s="54" t="s">
        <v>986</v>
      </c>
      <c r="F486" s="246"/>
      <c r="G486" s="247"/>
      <c r="H486" s="382"/>
      <c r="I486" s="473"/>
      <c r="J486" s="104"/>
      <c r="K486" s="104"/>
      <c r="L486" s="104"/>
      <c r="M486" s="104"/>
      <c r="N486" s="104"/>
      <c r="O486" s="104"/>
      <c r="P486" s="104"/>
      <c r="Q486" s="104"/>
    </row>
    <row r="487" spans="1:17" x14ac:dyDescent="0.35">
      <c r="A487" s="451"/>
      <c r="B487" s="451"/>
      <c r="C487" s="19"/>
      <c r="D487" s="19" t="s">
        <v>21</v>
      </c>
      <c r="E487" s="452" t="s">
        <v>987</v>
      </c>
      <c r="F487" s="246" t="s">
        <v>984</v>
      </c>
      <c r="G487" s="117">
        <v>0</v>
      </c>
      <c r="H487" s="382"/>
      <c r="I487" s="473">
        <f t="shared" ref="I487:I489" si="44">H487*$G487</f>
        <v>0</v>
      </c>
      <c r="J487" s="104"/>
      <c r="K487" s="104"/>
      <c r="L487" s="104"/>
      <c r="M487" s="104"/>
      <c r="N487" s="104"/>
      <c r="O487" s="104"/>
      <c r="P487" s="104"/>
      <c r="Q487" s="104"/>
    </row>
    <row r="488" spans="1:17" x14ac:dyDescent="0.35">
      <c r="A488" s="451"/>
      <c r="B488" s="451"/>
      <c r="C488" s="19"/>
      <c r="D488" s="46" t="s">
        <v>23</v>
      </c>
      <c r="E488" s="453" t="s">
        <v>988</v>
      </c>
      <c r="F488" s="246" t="s">
        <v>984</v>
      </c>
      <c r="G488" s="117">
        <v>0</v>
      </c>
      <c r="H488" s="382"/>
      <c r="I488" s="473">
        <f t="shared" si="44"/>
        <v>0</v>
      </c>
      <c r="J488" s="104"/>
      <c r="K488" s="104"/>
      <c r="L488" s="104"/>
      <c r="M488" s="104"/>
      <c r="N488" s="104"/>
      <c r="O488" s="104"/>
      <c r="P488" s="104"/>
      <c r="Q488" s="104"/>
    </row>
    <row r="489" spans="1:17" x14ac:dyDescent="0.35">
      <c r="A489" s="451"/>
      <c r="B489" s="451"/>
      <c r="C489" s="19"/>
      <c r="D489" s="46" t="s">
        <v>24</v>
      </c>
      <c r="E489" s="453" t="s">
        <v>989</v>
      </c>
      <c r="F489" s="246" t="s">
        <v>89</v>
      </c>
      <c r="G489" s="247">
        <v>0</v>
      </c>
      <c r="H489" s="382"/>
      <c r="I489" s="473">
        <f t="shared" si="44"/>
        <v>0</v>
      </c>
      <c r="J489" s="104"/>
      <c r="K489" s="104"/>
      <c r="L489" s="104"/>
      <c r="M489" s="104"/>
      <c r="N489" s="104"/>
      <c r="O489" s="104"/>
      <c r="P489" s="104"/>
      <c r="Q489" s="104"/>
    </row>
    <row r="490" spans="1:17" ht="45" x14ac:dyDescent="0.35">
      <c r="A490" s="24" t="s">
        <v>990</v>
      </c>
      <c r="B490" s="24"/>
      <c r="C490" s="25"/>
      <c r="D490" s="25"/>
      <c r="E490" s="35"/>
      <c r="F490" s="36"/>
      <c r="G490" s="486"/>
      <c r="H490" s="405"/>
      <c r="I490" s="406"/>
      <c r="J490" s="406"/>
      <c r="K490" s="406"/>
      <c r="L490" s="406"/>
      <c r="M490" s="406"/>
      <c r="N490" s="406"/>
      <c r="O490" s="406"/>
      <c r="P490" s="406"/>
      <c r="Q490" s="406"/>
    </row>
    <row r="491" spans="1:17" ht="15.5" x14ac:dyDescent="0.35">
      <c r="A491" s="419"/>
      <c r="B491" s="419" t="s">
        <v>991</v>
      </c>
      <c r="C491" s="14"/>
      <c r="D491" s="14"/>
      <c r="E491" s="43" t="s">
        <v>992</v>
      </c>
      <c r="F491" s="419"/>
      <c r="G491" s="493"/>
      <c r="H491" s="449"/>
      <c r="I491" s="450"/>
      <c r="J491" s="450"/>
      <c r="K491" s="450"/>
      <c r="L491" s="450"/>
      <c r="M491" s="450"/>
      <c r="N491" s="450"/>
      <c r="O491" s="450"/>
      <c r="P491" s="450"/>
      <c r="Q491" s="450"/>
    </row>
    <row r="492" spans="1:17" ht="51.75" customHeight="1" x14ac:dyDescent="0.35">
      <c r="A492" s="451"/>
      <c r="B492" s="451"/>
      <c r="C492" s="46" t="s">
        <v>11</v>
      </c>
      <c r="D492" s="46"/>
      <c r="E492" s="454" t="s">
        <v>993</v>
      </c>
      <c r="F492" s="58"/>
      <c r="G492" s="247"/>
      <c r="H492" s="382"/>
      <c r="I492" s="473"/>
      <c r="J492" s="104"/>
      <c r="K492" s="104"/>
      <c r="L492" s="104"/>
      <c r="M492" s="104"/>
      <c r="N492" s="104"/>
      <c r="O492" s="104"/>
      <c r="P492" s="104"/>
      <c r="Q492" s="104"/>
    </row>
    <row r="493" spans="1:17" x14ac:dyDescent="0.35">
      <c r="A493" s="451"/>
      <c r="B493" s="451"/>
      <c r="C493" s="19" t="s">
        <v>12</v>
      </c>
      <c r="D493" s="19"/>
      <c r="E493" s="56" t="s">
        <v>994</v>
      </c>
      <c r="F493" s="246" t="s">
        <v>984</v>
      </c>
      <c r="G493" s="247">
        <v>0</v>
      </c>
      <c r="H493" s="382"/>
      <c r="I493" s="473">
        <f t="shared" ref="I493:I495" si="45">H493*$G493</f>
        <v>0</v>
      </c>
      <c r="J493" s="104"/>
      <c r="K493" s="104"/>
      <c r="L493" s="104"/>
      <c r="M493" s="104"/>
      <c r="N493" s="104"/>
      <c r="O493" s="104"/>
      <c r="P493" s="104"/>
      <c r="Q493" s="104"/>
    </row>
    <row r="494" spans="1:17" x14ac:dyDescent="0.35">
      <c r="A494" s="451"/>
      <c r="B494" s="451"/>
      <c r="C494" s="19" t="s">
        <v>14</v>
      </c>
      <c r="D494" s="19"/>
      <c r="E494" s="56" t="s">
        <v>995</v>
      </c>
      <c r="F494" s="246" t="s">
        <v>984</v>
      </c>
      <c r="G494" s="247">
        <v>0</v>
      </c>
      <c r="H494" s="382"/>
      <c r="I494" s="473">
        <f t="shared" si="45"/>
        <v>0</v>
      </c>
      <c r="J494" s="104"/>
      <c r="K494" s="104"/>
      <c r="L494" s="104"/>
      <c r="M494" s="104"/>
      <c r="N494" s="104"/>
      <c r="O494" s="104"/>
      <c r="P494" s="104"/>
      <c r="Q494" s="104"/>
    </row>
    <row r="495" spans="1:17" x14ac:dyDescent="0.35">
      <c r="A495" s="451"/>
      <c r="B495" s="451"/>
      <c r="C495" s="19" t="s">
        <v>15</v>
      </c>
      <c r="D495" s="19"/>
      <c r="E495" s="56" t="s">
        <v>996</v>
      </c>
      <c r="F495" s="246" t="s">
        <v>984</v>
      </c>
      <c r="G495" s="247">
        <v>0</v>
      </c>
      <c r="H495" s="382"/>
      <c r="I495" s="473">
        <f t="shared" si="45"/>
        <v>0</v>
      </c>
      <c r="J495" s="104"/>
      <c r="K495" s="104"/>
      <c r="L495" s="104"/>
      <c r="M495" s="104"/>
      <c r="N495" s="104"/>
      <c r="O495" s="104"/>
      <c r="P495" s="104"/>
      <c r="Q495" s="104"/>
    </row>
    <row r="496" spans="1:17" ht="45" x14ac:dyDescent="0.35">
      <c r="A496" s="24" t="s">
        <v>997</v>
      </c>
      <c r="B496" s="24"/>
      <c r="C496" s="25"/>
      <c r="D496" s="25"/>
      <c r="E496" s="35"/>
      <c r="F496" s="36"/>
      <c r="G496" s="486"/>
      <c r="H496" s="405"/>
      <c r="I496" s="406">
        <f>SUM(I493:I495)</f>
        <v>0</v>
      </c>
      <c r="J496" s="406"/>
      <c r="K496" s="406"/>
      <c r="L496" s="406"/>
      <c r="M496" s="406"/>
      <c r="N496" s="406"/>
      <c r="O496" s="406"/>
      <c r="P496" s="406"/>
      <c r="Q496" s="406"/>
    </row>
    <row r="497" spans="1:17" ht="15.5" x14ac:dyDescent="0.35">
      <c r="A497" s="419"/>
      <c r="B497" s="419" t="s">
        <v>998</v>
      </c>
      <c r="C497" s="14"/>
      <c r="D497" s="14"/>
      <c r="E497" s="43" t="s">
        <v>999</v>
      </c>
      <c r="F497" s="419"/>
      <c r="G497" s="493"/>
      <c r="H497" s="449"/>
      <c r="I497" s="450"/>
      <c r="J497" s="450"/>
      <c r="K497" s="450"/>
      <c r="L497" s="450"/>
      <c r="M497" s="450"/>
      <c r="N497" s="450"/>
      <c r="O497" s="450"/>
      <c r="P497" s="450"/>
      <c r="Q497" s="450"/>
    </row>
    <row r="498" spans="1:17" ht="72.75" customHeight="1" x14ac:dyDescent="0.35">
      <c r="A498" s="451"/>
      <c r="B498" s="451"/>
      <c r="C498" s="46" t="s">
        <v>11</v>
      </c>
      <c r="D498" s="18"/>
      <c r="E498" s="54" t="s">
        <v>1000</v>
      </c>
      <c r="F498" s="246" t="s">
        <v>68</v>
      </c>
      <c r="G498" s="247">
        <v>0</v>
      </c>
      <c r="H498" s="402"/>
      <c r="I498" s="473">
        <f t="shared" ref="I498:I500" si="46">H498*$G498</f>
        <v>0</v>
      </c>
      <c r="J498" s="104"/>
      <c r="K498" s="104"/>
      <c r="L498" s="104"/>
      <c r="M498" s="104"/>
      <c r="N498" s="104"/>
      <c r="O498" s="104"/>
      <c r="P498" s="104"/>
      <c r="Q498" s="104"/>
    </row>
    <row r="499" spans="1:17" ht="46.5" customHeight="1" x14ac:dyDescent="0.35">
      <c r="A499" s="451"/>
      <c r="B499" s="451"/>
      <c r="C499" s="19" t="s">
        <v>20</v>
      </c>
      <c r="D499" s="18"/>
      <c r="E499" s="54" t="s">
        <v>1001</v>
      </c>
      <c r="F499" s="246" t="s">
        <v>68</v>
      </c>
      <c r="G499" s="247">
        <v>0</v>
      </c>
      <c r="H499" s="402"/>
      <c r="I499" s="473">
        <f t="shared" si="46"/>
        <v>0</v>
      </c>
      <c r="J499" s="104"/>
      <c r="K499" s="104"/>
      <c r="L499" s="104"/>
      <c r="M499" s="104"/>
      <c r="N499" s="104"/>
      <c r="O499" s="104"/>
      <c r="P499" s="104"/>
      <c r="Q499" s="104"/>
    </row>
    <row r="500" spans="1:17" ht="36" customHeight="1" x14ac:dyDescent="0.35">
      <c r="A500" s="451"/>
      <c r="B500" s="451"/>
      <c r="C500" s="19" t="s">
        <v>26</v>
      </c>
      <c r="D500" s="18"/>
      <c r="E500" s="455" t="s">
        <v>1002</v>
      </c>
      <c r="F500" s="246" t="s">
        <v>68</v>
      </c>
      <c r="G500" s="247">
        <v>0</v>
      </c>
      <c r="H500" s="382"/>
      <c r="I500" s="473">
        <f t="shared" si="46"/>
        <v>0</v>
      </c>
      <c r="J500" s="104"/>
      <c r="K500" s="104"/>
      <c r="L500" s="104"/>
      <c r="M500" s="104"/>
      <c r="N500" s="104"/>
      <c r="O500" s="104"/>
      <c r="P500" s="104"/>
      <c r="Q500" s="104"/>
    </row>
    <row r="501" spans="1:17" ht="45" x14ac:dyDescent="0.35">
      <c r="A501" s="24" t="s">
        <v>1003</v>
      </c>
      <c r="B501" s="24"/>
      <c r="C501" s="25"/>
      <c r="D501" s="25"/>
      <c r="E501" s="35"/>
      <c r="F501" s="36"/>
      <c r="G501" s="486"/>
      <c r="H501" s="405"/>
      <c r="I501" s="406">
        <f>SUM(I498:I500)</f>
        <v>0</v>
      </c>
      <c r="J501" s="406"/>
      <c r="K501" s="406"/>
      <c r="L501" s="406"/>
      <c r="M501" s="406"/>
      <c r="N501" s="406"/>
      <c r="O501" s="406"/>
      <c r="P501" s="406"/>
      <c r="Q501" s="406"/>
    </row>
    <row r="502" spans="1:17" x14ac:dyDescent="0.35">
      <c r="A502" s="44"/>
      <c r="B502" s="44" t="s">
        <v>1004</v>
      </c>
      <c r="C502" s="44"/>
      <c r="D502" s="44"/>
      <c r="E502" s="49" t="s">
        <v>1005</v>
      </c>
      <c r="F502" s="44"/>
      <c r="G502" s="490"/>
      <c r="H502" s="417"/>
      <c r="I502" s="418"/>
      <c r="J502" s="418"/>
      <c r="K502" s="418"/>
      <c r="L502" s="418"/>
      <c r="M502" s="418"/>
      <c r="N502" s="418"/>
      <c r="O502" s="418"/>
      <c r="P502" s="418"/>
      <c r="Q502" s="418"/>
    </row>
    <row r="503" spans="1:17" ht="43.5" customHeight="1" x14ac:dyDescent="0.35">
      <c r="A503" s="75"/>
      <c r="B503" s="75"/>
      <c r="C503" s="244" t="s">
        <v>12</v>
      </c>
      <c r="D503" s="244"/>
      <c r="E503" s="456" t="s">
        <v>1006</v>
      </c>
      <c r="F503" s="68" t="s">
        <v>129</v>
      </c>
      <c r="G503" s="247">
        <v>0</v>
      </c>
      <c r="H503" s="382"/>
      <c r="I503" s="473">
        <f t="shared" ref="I503:I507" si="47">H503*$G503</f>
        <v>0</v>
      </c>
      <c r="J503" s="104"/>
      <c r="K503" s="104"/>
      <c r="L503" s="104"/>
      <c r="M503" s="104"/>
      <c r="N503" s="104"/>
      <c r="O503" s="104"/>
      <c r="P503" s="104"/>
      <c r="Q503" s="104"/>
    </row>
    <row r="504" spans="1:17" x14ac:dyDescent="0.35">
      <c r="A504" s="75"/>
      <c r="B504" s="75"/>
      <c r="C504" s="244" t="s">
        <v>14</v>
      </c>
      <c r="D504" s="244"/>
      <c r="E504" s="456" t="s">
        <v>1007</v>
      </c>
      <c r="F504" s="68" t="s">
        <v>129</v>
      </c>
      <c r="G504" s="247">
        <v>0</v>
      </c>
      <c r="H504" s="382"/>
      <c r="I504" s="473">
        <f t="shared" si="47"/>
        <v>0</v>
      </c>
      <c r="J504" s="104"/>
      <c r="K504" s="104"/>
      <c r="L504" s="104"/>
      <c r="M504" s="104"/>
      <c r="N504" s="104"/>
      <c r="O504" s="104"/>
      <c r="P504" s="104"/>
      <c r="Q504" s="104"/>
    </row>
    <row r="505" spans="1:17" x14ac:dyDescent="0.35">
      <c r="A505" s="75"/>
      <c r="B505" s="75"/>
      <c r="C505" s="244" t="s">
        <v>15</v>
      </c>
      <c r="D505" s="244"/>
      <c r="E505" s="456" t="s">
        <v>1008</v>
      </c>
      <c r="F505" s="68" t="s">
        <v>129</v>
      </c>
      <c r="G505" s="247">
        <v>0</v>
      </c>
      <c r="H505" s="402"/>
      <c r="I505" s="473">
        <f t="shared" si="47"/>
        <v>0</v>
      </c>
      <c r="J505" s="104"/>
      <c r="K505" s="104"/>
      <c r="L505" s="104"/>
      <c r="M505" s="104"/>
      <c r="N505" s="104"/>
      <c r="O505" s="104"/>
      <c r="P505" s="104"/>
      <c r="Q505" s="104"/>
    </row>
    <row r="506" spans="1:17" x14ac:dyDescent="0.35">
      <c r="A506" s="75"/>
      <c r="B506" s="75"/>
      <c r="C506" s="244" t="s">
        <v>16</v>
      </c>
      <c r="D506" s="244"/>
      <c r="E506" s="456" t="s">
        <v>1009</v>
      </c>
      <c r="F506" s="68" t="s">
        <v>129</v>
      </c>
      <c r="G506" s="247">
        <v>0</v>
      </c>
      <c r="H506" s="402"/>
      <c r="I506" s="473">
        <f t="shared" si="47"/>
        <v>0</v>
      </c>
      <c r="J506" s="104"/>
      <c r="K506" s="104"/>
      <c r="L506" s="104"/>
      <c r="M506" s="104"/>
      <c r="N506" s="104"/>
      <c r="O506" s="104"/>
      <c r="P506" s="104"/>
      <c r="Q506" s="104"/>
    </row>
    <row r="507" spans="1:17" x14ac:dyDescent="0.35">
      <c r="A507" s="75"/>
      <c r="B507" s="75"/>
      <c r="C507" s="244" t="s">
        <v>17</v>
      </c>
      <c r="D507" s="244"/>
      <c r="E507" s="456" t="s">
        <v>1010</v>
      </c>
      <c r="F507" s="68" t="s">
        <v>129</v>
      </c>
      <c r="G507" s="247"/>
      <c r="H507" s="382"/>
      <c r="I507" s="473">
        <f t="shared" si="47"/>
        <v>0</v>
      </c>
      <c r="J507" s="104"/>
      <c r="K507" s="104"/>
      <c r="L507" s="104"/>
      <c r="M507" s="104"/>
      <c r="N507" s="104"/>
      <c r="O507" s="104"/>
      <c r="P507" s="104"/>
      <c r="Q507" s="104"/>
    </row>
    <row r="508" spans="1:17" ht="45" x14ac:dyDescent="0.35">
      <c r="A508" s="24" t="s">
        <v>1011</v>
      </c>
      <c r="B508" s="24"/>
      <c r="C508" s="25"/>
      <c r="D508" s="25"/>
      <c r="E508" s="35"/>
      <c r="F508" s="36"/>
      <c r="G508" s="486"/>
      <c r="H508" s="405"/>
      <c r="I508" s="406">
        <f>SUM(I503:I507)</f>
        <v>0</v>
      </c>
      <c r="J508" s="406"/>
      <c r="K508" s="406"/>
      <c r="L508" s="406"/>
      <c r="M508" s="406"/>
      <c r="N508" s="406"/>
      <c r="O508" s="406"/>
      <c r="P508" s="406"/>
      <c r="Q508" s="406"/>
    </row>
    <row r="509" spans="1:17" ht="15.5" x14ac:dyDescent="0.35">
      <c r="A509" s="12" t="s">
        <v>1012</v>
      </c>
      <c r="B509" s="42"/>
      <c r="C509" s="12"/>
      <c r="D509" s="12"/>
      <c r="E509" s="42" t="s">
        <v>1013</v>
      </c>
      <c r="F509" s="42"/>
      <c r="G509" s="494"/>
      <c r="H509" s="457"/>
      <c r="I509" s="458"/>
      <c r="J509" s="458"/>
      <c r="K509" s="458"/>
      <c r="L509" s="458"/>
      <c r="M509" s="458"/>
      <c r="N509" s="458"/>
      <c r="O509" s="458"/>
      <c r="P509" s="458"/>
      <c r="Q509" s="458"/>
    </row>
    <row r="510" spans="1:17" x14ac:dyDescent="0.35">
      <c r="A510" s="85"/>
      <c r="B510" s="44" t="s">
        <v>1014</v>
      </c>
      <c r="C510" s="44"/>
      <c r="D510" s="44"/>
      <c r="E510" s="49" t="s">
        <v>1015</v>
      </c>
      <c r="F510" s="85"/>
      <c r="G510" s="495"/>
      <c r="H510" s="459"/>
      <c r="I510" s="460"/>
      <c r="J510" s="460"/>
      <c r="K510" s="460"/>
      <c r="L510" s="460"/>
      <c r="M510" s="460"/>
      <c r="N510" s="460"/>
      <c r="O510" s="460"/>
      <c r="P510" s="460"/>
      <c r="Q510" s="460"/>
    </row>
    <row r="511" spans="1:17" ht="65" x14ac:dyDescent="0.35">
      <c r="A511" s="19"/>
      <c r="B511" s="19"/>
      <c r="C511" s="18" t="s">
        <v>11</v>
      </c>
      <c r="D511" s="18" t="s">
        <v>1016</v>
      </c>
      <c r="E511" s="22" t="s">
        <v>1017</v>
      </c>
      <c r="F511" s="246" t="s">
        <v>1018</v>
      </c>
      <c r="G511" s="247">
        <v>0</v>
      </c>
      <c r="H511" s="382"/>
      <c r="I511" s="473">
        <f t="shared" ref="I511:I519" si="48">H511*$G511</f>
        <v>0</v>
      </c>
      <c r="J511" s="104"/>
      <c r="K511" s="104"/>
      <c r="L511" s="104"/>
      <c r="M511" s="104"/>
      <c r="N511" s="104"/>
      <c r="O511" s="104"/>
      <c r="P511" s="104"/>
      <c r="Q511" s="104"/>
    </row>
    <row r="512" spans="1:17" x14ac:dyDescent="0.35">
      <c r="A512" s="19"/>
      <c r="B512" s="19"/>
      <c r="C512" s="18" t="s">
        <v>20</v>
      </c>
      <c r="D512" s="18"/>
      <c r="E512" s="22" t="s">
        <v>1019</v>
      </c>
      <c r="F512" s="246" t="s">
        <v>1020</v>
      </c>
      <c r="G512" s="247">
        <v>0</v>
      </c>
      <c r="H512" s="382"/>
      <c r="I512" s="473">
        <f t="shared" si="48"/>
        <v>0</v>
      </c>
      <c r="J512" s="104"/>
      <c r="K512" s="104"/>
      <c r="L512" s="104"/>
      <c r="M512" s="104"/>
      <c r="N512" s="104"/>
      <c r="O512" s="104"/>
      <c r="P512" s="104"/>
      <c r="Q512" s="104"/>
    </row>
    <row r="513" spans="1:17" x14ac:dyDescent="0.35">
      <c r="A513" s="52"/>
      <c r="B513" s="52"/>
      <c r="C513" s="246" t="s">
        <v>26</v>
      </c>
      <c r="D513" s="246" t="s">
        <v>1021</v>
      </c>
      <c r="E513" s="23" t="s">
        <v>1022</v>
      </c>
      <c r="F513" s="246" t="s">
        <v>669</v>
      </c>
      <c r="G513" s="247">
        <v>0</v>
      </c>
      <c r="H513" s="382"/>
      <c r="I513" s="473">
        <f t="shared" si="48"/>
        <v>0</v>
      </c>
      <c r="J513" s="104"/>
      <c r="K513" s="104"/>
      <c r="L513" s="104"/>
      <c r="M513" s="104"/>
      <c r="N513" s="104"/>
      <c r="O513" s="104"/>
      <c r="P513" s="104"/>
      <c r="Q513" s="104"/>
    </row>
    <row r="514" spans="1:17" ht="29.25" customHeight="1" x14ac:dyDescent="0.35">
      <c r="A514" s="54"/>
      <c r="B514" s="54"/>
      <c r="C514" s="246" t="s">
        <v>32</v>
      </c>
      <c r="D514" s="246"/>
      <c r="E514" s="59" t="s">
        <v>1023</v>
      </c>
      <c r="F514" s="246" t="s">
        <v>1024</v>
      </c>
      <c r="G514" s="247">
        <v>0</v>
      </c>
      <c r="H514" s="402"/>
      <c r="I514" s="473">
        <f t="shared" si="48"/>
        <v>0</v>
      </c>
      <c r="J514" s="104"/>
      <c r="K514" s="104"/>
      <c r="L514" s="104"/>
      <c r="M514" s="104"/>
      <c r="N514" s="104"/>
      <c r="O514" s="104"/>
      <c r="P514" s="104"/>
      <c r="Q514" s="104"/>
    </row>
    <row r="515" spans="1:17" x14ac:dyDescent="0.35">
      <c r="A515" s="54"/>
      <c r="B515" s="54"/>
      <c r="C515" s="246" t="s">
        <v>33</v>
      </c>
      <c r="D515" s="246"/>
      <c r="E515" s="59" t="s">
        <v>1025</v>
      </c>
      <c r="F515" s="60" t="s">
        <v>1026</v>
      </c>
      <c r="G515" s="247">
        <v>0</v>
      </c>
      <c r="H515" s="402"/>
      <c r="I515" s="473">
        <f t="shared" si="48"/>
        <v>0</v>
      </c>
      <c r="J515" s="104"/>
      <c r="K515" s="104"/>
      <c r="L515" s="104"/>
      <c r="M515" s="104"/>
      <c r="N515" s="104"/>
      <c r="O515" s="104"/>
      <c r="P515" s="104"/>
      <c r="Q515" s="104"/>
    </row>
    <row r="516" spans="1:17" ht="26" x14ac:dyDescent="0.35">
      <c r="A516" s="54"/>
      <c r="B516" s="54"/>
      <c r="C516" s="246" t="s">
        <v>46</v>
      </c>
      <c r="D516" s="246"/>
      <c r="E516" s="59" t="s">
        <v>1027</v>
      </c>
      <c r="F516" s="246" t="s">
        <v>89</v>
      </c>
      <c r="G516" s="247">
        <v>2</v>
      </c>
      <c r="H516" s="382">
        <v>25000</v>
      </c>
      <c r="I516" s="473">
        <f t="shared" si="48"/>
        <v>50000</v>
      </c>
      <c r="J516" s="104"/>
      <c r="K516" s="104"/>
      <c r="L516" s="104"/>
      <c r="M516" s="104"/>
      <c r="N516" s="104"/>
      <c r="O516" s="104"/>
      <c r="P516" s="104"/>
      <c r="Q516" s="104"/>
    </row>
    <row r="517" spans="1:17" x14ac:dyDescent="0.35">
      <c r="A517" s="54"/>
      <c r="B517" s="54"/>
      <c r="C517" s="246" t="s">
        <v>43</v>
      </c>
      <c r="D517" s="246"/>
      <c r="E517" s="54" t="s">
        <v>1028</v>
      </c>
      <c r="F517" s="246" t="s">
        <v>87</v>
      </c>
      <c r="G517" s="247">
        <v>0</v>
      </c>
      <c r="H517" s="402"/>
      <c r="I517" s="473">
        <f t="shared" si="48"/>
        <v>0</v>
      </c>
      <c r="J517" s="104"/>
      <c r="K517" s="104"/>
      <c r="L517" s="104"/>
      <c r="M517" s="104"/>
      <c r="N517" s="104"/>
      <c r="O517" s="104"/>
      <c r="P517" s="104"/>
      <c r="Q517" s="104"/>
    </row>
    <row r="518" spans="1:17" ht="26" x14ac:dyDescent="0.35">
      <c r="A518" s="54"/>
      <c r="B518" s="54"/>
      <c r="C518" s="246" t="s">
        <v>47</v>
      </c>
      <c r="D518" s="246"/>
      <c r="E518" s="56" t="s">
        <v>1029</v>
      </c>
      <c r="F518" s="246" t="s">
        <v>89</v>
      </c>
      <c r="G518" s="247">
        <v>2</v>
      </c>
      <c r="H518" s="382">
        <v>1500</v>
      </c>
      <c r="I518" s="473">
        <f t="shared" si="48"/>
        <v>3000</v>
      </c>
      <c r="J518" s="104"/>
      <c r="K518" s="104"/>
      <c r="L518" s="104"/>
      <c r="M518" s="104"/>
      <c r="N518" s="104"/>
      <c r="O518" s="104"/>
      <c r="P518" s="104"/>
      <c r="Q518" s="104"/>
    </row>
    <row r="519" spans="1:17" x14ac:dyDescent="0.35">
      <c r="A519" s="56"/>
      <c r="B519" s="56"/>
      <c r="C519" s="18" t="s">
        <v>49</v>
      </c>
      <c r="D519" s="18"/>
      <c r="E519" s="56" t="s">
        <v>1030</v>
      </c>
      <c r="F519" s="246" t="s">
        <v>669</v>
      </c>
      <c r="G519" s="247">
        <v>0</v>
      </c>
      <c r="H519" s="382"/>
      <c r="I519" s="473">
        <f t="shared" si="48"/>
        <v>0</v>
      </c>
      <c r="J519" s="104"/>
      <c r="K519" s="104"/>
      <c r="L519" s="104"/>
      <c r="M519" s="104"/>
      <c r="N519" s="104"/>
      <c r="O519" s="104"/>
      <c r="P519" s="104"/>
      <c r="Q519" s="104"/>
    </row>
    <row r="520" spans="1:17" ht="45" x14ac:dyDescent="0.35">
      <c r="A520" s="24" t="s">
        <v>1031</v>
      </c>
      <c r="B520" s="24"/>
      <c r="C520" s="25"/>
      <c r="D520" s="25"/>
      <c r="E520" s="35"/>
      <c r="F520" s="36"/>
      <c r="G520" s="486"/>
      <c r="H520" s="405"/>
      <c r="I520" s="406">
        <f>SUM(I511:I519)</f>
        <v>53000</v>
      </c>
      <c r="J520" s="406"/>
      <c r="K520" s="406"/>
      <c r="L520" s="406"/>
      <c r="M520" s="406"/>
      <c r="N520" s="406"/>
      <c r="O520" s="406"/>
      <c r="P520" s="406"/>
      <c r="Q520" s="406"/>
    </row>
    <row r="521" spans="1:17" x14ac:dyDescent="0.35">
      <c r="A521" s="85"/>
      <c r="B521" s="85" t="s">
        <v>240</v>
      </c>
      <c r="C521" s="44"/>
      <c r="D521" s="44"/>
      <c r="E521" s="49" t="s">
        <v>241</v>
      </c>
      <c r="F521" s="85"/>
      <c r="G521" s="495"/>
      <c r="H521" s="459"/>
      <c r="I521" s="460"/>
      <c r="J521" s="460"/>
      <c r="K521" s="460"/>
      <c r="L521" s="460"/>
      <c r="M521" s="460"/>
      <c r="N521" s="460"/>
      <c r="O521" s="460"/>
      <c r="P521" s="460"/>
      <c r="Q521" s="460"/>
    </row>
    <row r="522" spans="1:17" x14ac:dyDescent="0.35">
      <c r="A522" s="54"/>
      <c r="B522" s="54"/>
      <c r="C522" s="246" t="s">
        <v>11</v>
      </c>
      <c r="D522" s="246"/>
      <c r="E522" s="59" t="s">
        <v>242</v>
      </c>
      <c r="F522" s="60" t="s">
        <v>129</v>
      </c>
      <c r="G522" s="247">
        <v>0</v>
      </c>
      <c r="H522" s="402"/>
      <c r="I522" s="473">
        <f t="shared" ref="I522:I557" si="49">H522*$G522</f>
        <v>0</v>
      </c>
      <c r="J522" s="104"/>
      <c r="K522" s="104"/>
      <c r="L522" s="104"/>
      <c r="M522" s="104"/>
      <c r="N522" s="104"/>
      <c r="O522" s="104"/>
      <c r="P522" s="104"/>
      <c r="Q522" s="104"/>
    </row>
    <row r="523" spans="1:17" x14ac:dyDescent="0.35">
      <c r="A523" s="54"/>
      <c r="B523" s="54"/>
      <c r="C523" s="246" t="s">
        <v>20</v>
      </c>
      <c r="D523" s="246"/>
      <c r="E523" s="59" t="s">
        <v>243</v>
      </c>
      <c r="F523" s="60" t="s">
        <v>129</v>
      </c>
      <c r="G523" s="247">
        <v>4</v>
      </c>
      <c r="H523" s="382">
        <v>200</v>
      </c>
      <c r="I523" s="473">
        <f t="shared" si="49"/>
        <v>800</v>
      </c>
      <c r="J523" s="104">
        <f>'Civil &amp; Interior'!M274</f>
        <v>1</v>
      </c>
      <c r="K523" s="501">
        <v>0</v>
      </c>
      <c r="L523" s="104">
        <f>K523+J523</f>
        <v>1</v>
      </c>
      <c r="M523" s="104">
        <f>J523*H523</f>
        <v>200</v>
      </c>
      <c r="N523" s="104">
        <v>0</v>
      </c>
      <c r="O523" s="104">
        <f>N523</f>
        <v>0</v>
      </c>
      <c r="P523" s="104"/>
      <c r="Q523" s="104"/>
    </row>
    <row r="524" spans="1:17" x14ac:dyDescent="0.35">
      <c r="A524" s="54"/>
      <c r="B524" s="54"/>
      <c r="C524" s="246" t="s">
        <v>26</v>
      </c>
      <c r="D524" s="246"/>
      <c r="E524" s="59" t="s">
        <v>244</v>
      </c>
      <c r="F524" s="60" t="s">
        <v>129</v>
      </c>
      <c r="G524" s="247">
        <v>1</v>
      </c>
      <c r="H524" s="382">
        <v>500</v>
      </c>
      <c r="I524" s="473">
        <f t="shared" si="49"/>
        <v>500</v>
      </c>
      <c r="J524" s="104"/>
      <c r="K524" s="104"/>
      <c r="L524" s="104"/>
      <c r="M524" s="104"/>
      <c r="N524" s="104"/>
      <c r="O524" s="104"/>
      <c r="P524" s="104"/>
      <c r="Q524" s="104"/>
    </row>
    <row r="525" spans="1:17" x14ac:dyDescent="0.35">
      <c r="A525" s="54"/>
      <c r="B525" s="54"/>
      <c r="C525" s="246" t="s">
        <v>32</v>
      </c>
      <c r="D525" s="246"/>
      <c r="E525" s="59" t="s">
        <v>245</v>
      </c>
      <c r="F525" s="60" t="s">
        <v>129</v>
      </c>
      <c r="G525" s="247">
        <v>2</v>
      </c>
      <c r="H525" s="382">
        <v>1000</v>
      </c>
      <c r="I525" s="473">
        <f t="shared" si="49"/>
        <v>2000</v>
      </c>
      <c r="J525" s="104"/>
      <c r="K525" s="104"/>
      <c r="L525" s="104"/>
      <c r="M525" s="104"/>
      <c r="N525" s="104"/>
      <c r="O525" s="104"/>
      <c r="P525" s="104"/>
      <c r="Q525" s="104"/>
    </row>
    <row r="526" spans="1:17" x14ac:dyDescent="0.35">
      <c r="A526" s="54"/>
      <c r="B526" s="54"/>
      <c r="C526" s="246" t="s">
        <v>33</v>
      </c>
      <c r="D526" s="246"/>
      <c r="E526" s="59" t="s">
        <v>246</v>
      </c>
      <c r="F526" s="60" t="s">
        <v>129</v>
      </c>
      <c r="G526" s="247">
        <v>1</v>
      </c>
      <c r="H526" s="382">
        <v>1000</v>
      </c>
      <c r="I526" s="473">
        <f t="shared" si="49"/>
        <v>1000</v>
      </c>
      <c r="J526" s="104">
        <f>'Civil &amp; Interior'!M277</f>
        <v>1</v>
      </c>
      <c r="K526" s="501">
        <v>0</v>
      </c>
      <c r="L526" s="104">
        <f>K526+J526</f>
        <v>1</v>
      </c>
      <c r="M526" s="104">
        <f>J526*H526</f>
        <v>1000</v>
      </c>
      <c r="N526" s="104">
        <v>0</v>
      </c>
      <c r="O526" s="104">
        <f>N526</f>
        <v>0</v>
      </c>
      <c r="P526" s="104"/>
      <c r="Q526" s="104"/>
    </row>
    <row r="527" spans="1:17" x14ac:dyDescent="0.35">
      <c r="A527" s="54"/>
      <c r="B527" s="54"/>
      <c r="C527" s="246" t="s">
        <v>46</v>
      </c>
      <c r="D527" s="246"/>
      <c r="E527" s="59" t="s">
        <v>247</v>
      </c>
      <c r="F527" s="60" t="s">
        <v>129</v>
      </c>
      <c r="G527" s="247">
        <v>6</v>
      </c>
      <c r="H527" s="382">
        <v>200</v>
      </c>
      <c r="I527" s="473">
        <f t="shared" si="49"/>
        <v>1200</v>
      </c>
      <c r="J527" s="104"/>
      <c r="K527" s="104"/>
      <c r="L527" s="104"/>
      <c r="M527" s="104"/>
      <c r="N527" s="104"/>
      <c r="O527" s="104"/>
      <c r="P527" s="104"/>
      <c r="Q527" s="104"/>
    </row>
    <row r="528" spans="1:17" x14ac:dyDescent="0.35">
      <c r="A528" s="54"/>
      <c r="B528" s="54"/>
      <c r="C528" s="246" t="s">
        <v>43</v>
      </c>
      <c r="D528" s="246"/>
      <c r="E528" s="59" t="s">
        <v>248</v>
      </c>
      <c r="F528" s="60" t="s">
        <v>129</v>
      </c>
      <c r="G528" s="247">
        <v>3</v>
      </c>
      <c r="H528" s="382">
        <v>200</v>
      </c>
      <c r="I528" s="473">
        <f t="shared" si="49"/>
        <v>600</v>
      </c>
      <c r="J528" s="104"/>
      <c r="K528" s="104"/>
      <c r="L528" s="104"/>
      <c r="M528" s="104"/>
      <c r="N528" s="104"/>
      <c r="O528" s="104"/>
      <c r="P528" s="104"/>
      <c r="Q528" s="104"/>
    </row>
    <row r="529" spans="1:17" x14ac:dyDescent="0.35">
      <c r="A529" s="54"/>
      <c r="B529" s="54"/>
      <c r="C529" s="246" t="s">
        <v>47</v>
      </c>
      <c r="D529" s="246"/>
      <c r="E529" s="59" t="s">
        <v>249</v>
      </c>
      <c r="F529" s="60" t="s">
        <v>129</v>
      </c>
      <c r="G529" s="247">
        <v>3</v>
      </c>
      <c r="H529" s="382">
        <v>200</v>
      </c>
      <c r="I529" s="473">
        <f t="shared" si="49"/>
        <v>600</v>
      </c>
      <c r="J529" s="104"/>
      <c r="K529" s="104"/>
      <c r="L529" s="104"/>
      <c r="M529" s="104"/>
      <c r="N529" s="104"/>
      <c r="O529" s="104"/>
      <c r="P529" s="104"/>
      <c r="Q529" s="104"/>
    </row>
    <row r="530" spans="1:17" x14ac:dyDescent="0.35">
      <c r="A530" s="54"/>
      <c r="B530" s="54"/>
      <c r="C530" s="246" t="s">
        <v>49</v>
      </c>
      <c r="D530" s="246"/>
      <c r="E530" s="59" t="s">
        <v>250</v>
      </c>
      <c r="F530" s="60" t="s">
        <v>251</v>
      </c>
      <c r="G530" s="247">
        <v>1</v>
      </c>
      <c r="H530" s="382">
        <v>1000</v>
      </c>
      <c r="I530" s="473">
        <f t="shared" si="49"/>
        <v>1000</v>
      </c>
      <c r="J530" s="104"/>
      <c r="K530" s="104"/>
      <c r="L530" s="104"/>
      <c r="M530" s="104"/>
      <c r="N530" s="104"/>
      <c r="O530" s="104"/>
      <c r="P530" s="104"/>
      <c r="Q530" s="104"/>
    </row>
    <row r="531" spans="1:17" x14ac:dyDescent="0.35">
      <c r="A531" s="54"/>
      <c r="B531" s="54"/>
      <c r="C531" s="246" t="s">
        <v>50</v>
      </c>
      <c r="D531" s="246"/>
      <c r="E531" s="59" t="s">
        <v>252</v>
      </c>
      <c r="F531" s="60" t="s">
        <v>251</v>
      </c>
      <c r="G531" s="247">
        <v>1</v>
      </c>
      <c r="H531" s="382">
        <v>1000</v>
      </c>
      <c r="I531" s="473">
        <f t="shared" si="49"/>
        <v>1000</v>
      </c>
      <c r="J531" s="104"/>
      <c r="K531" s="104"/>
      <c r="L531" s="104"/>
      <c r="M531" s="104"/>
      <c r="N531" s="104"/>
      <c r="O531" s="104"/>
      <c r="P531" s="104"/>
      <c r="Q531" s="104"/>
    </row>
    <row r="532" spans="1:17" x14ac:dyDescent="0.35">
      <c r="A532" s="54"/>
      <c r="B532" s="54"/>
      <c r="C532" s="246" t="s">
        <v>51</v>
      </c>
      <c r="D532" s="246"/>
      <c r="E532" s="59" t="s">
        <v>253</v>
      </c>
      <c r="F532" s="60" t="s">
        <v>129</v>
      </c>
      <c r="G532" s="247">
        <v>1</v>
      </c>
      <c r="H532" s="382">
        <v>1500</v>
      </c>
      <c r="I532" s="473">
        <f t="shared" si="49"/>
        <v>1500</v>
      </c>
      <c r="J532" s="104">
        <f>'Civil &amp; Interior'!M283</f>
        <v>1</v>
      </c>
      <c r="K532" s="501">
        <v>0</v>
      </c>
      <c r="L532" s="104">
        <f>K532+J532</f>
        <v>1</v>
      </c>
      <c r="M532" s="104">
        <f>J532*H532</f>
        <v>1500</v>
      </c>
      <c r="N532" s="104">
        <v>0</v>
      </c>
      <c r="O532" s="104">
        <f>N532</f>
        <v>0</v>
      </c>
      <c r="P532" s="104"/>
      <c r="Q532" s="104"/>
    </row>
    <row r="533" spans="1:17" x14ac:dyDescent="0.35">
      <c r="A533" s="54"/>
      <c r="B533" s="54"/>
      <c r="C533" s="246" t="s">
        <v>52</v>
      </c>
      <c r="D533" s="246"/>
      <c r="E533" s="59" t="s">
        <v>254</v>
      </c>
      <c r="F533" s="60" t="s">
        <v>89</v>
      </c>
      <c r="G533" s="247">
        <v>2</v>
      </c>
      <c r="H533" s="382">
        <v>1000</v>
      </c>
      <c r="I533" s="473">
        <f t="shared" si="49"/>
        <v>2000</v>
      </c>
      <c r="J533" s="104"/>
      <c r="K533" s="104"/>
      <c r="L533" s="104"/>
      <c r="M533" s="104"/>
      <c r="N533" s="104"/>
      <c r="O533" s="104"/>
      <c r="P533" s="104"/>
      <c r="Q533" s="104"/>
    </row>
    <row r="534" spans="1:17" x14ac:dyDescent="0.35">
      <c r="A534" s="54"/>
      <c r="B534" s="54"/>
      <c r="C534" s="246" t="s">
        <v>53</v>
      </c>
      <c r="D534" s="246"/>
      <c r="E534" s="59" t="s">
        <v>255</v>
      </c>
      <c r="F534" s="60" t="s">
        <v>89</v>
      </c>
      <c r="G534" s="247">
        <v>2</v>
      </c>
      <c r="H534" s="382">
        <v>1000</v>
      </c>
      <c r="I534" s="473">
        <f t="shared" si="49"/>
        <v>2000</v>
      </c>
      <c r="J534" s="104"/>
      <c r="K534" s="104"/>
      <c r="L534" s="104"/>
      <c r="M534" s="104"/>
      <c r="N534" s="104"/>
      <c r="O534" s="104"/>
      <c r="P534" s="104"/>
      <c r="Q534" s="104"/>
    </row>
    <row r="535" spans="1:17" x14ac:dyDescent="0.35">
      <c r="A535" s="54"/>
      <c r="B535" s="54"/>
      <c r="C535" s="246" t="s">
        <v>54</v>
      </c>
      <c r="D535" s="246"/>
      <c r="E535" s="59" t="s">
        <v>256</v>
      </c>
      <c r="F535" s="60" t="s">
        <v>89</v>
      </c>
      <c r="G535" s="247">
        <v>1</v>
      </c>
      <c r="H535" s="382">
        <v>2000</v>
      </c>
      <c r="I535" s="473">
        <f t="shared" si="49"/>
        <v>2000</v>
      </c>
      <c r="J535" s="104"/>
      <c r="K535" s="104"/>
      <c r="L535" s="104"/>
      <c r="M535" s="104"/>
      <c r="N535" s="104"/>
      <c r="O535" s="104"/>
      <c r="P535" s="104"/>
      <c r="Q535" s="104"/>
    </row>
    <row r="536" spans="1:17" x14ac:dyDescent="0.35">
      <c r="A536" s="54"/>
      <c r="B536" s="54"/>
      <c r="C536" s="246" t="s">
        <v>55</v>
      </c>
      <c r="D536" s="246"/>
      <c r="E536" s="59" t="s">
        <v>257</v>
      </c>
      <c r="F536" s="60" t="s">
        <v>129</v>
      </c>
      <c r="G536" s="247">
        <v>1</v>
      </c>
      <c r="H536" s="382">
        <v>1500</v>
      </c>
      <c r="I536" s="473">
        <f t="shared" si="49"/>
        <v>1500</v>
      </c>
      <c r="J536" s="104"/>
      <c r="K536" s="104"/>
      <c r="L536" s="104"/>
      <c r="M536" s="104"/>
      <c r="N536" s="104"/>
      <c r="O536" s="104"/>
      <c r="P536" s="104"/>
      <c r="Q536" s="104"/>
    </row>
    <row r="537" spans="1:17" x14ac:dyDescent="0.35">
      <c r="A537" s="54"/>
      <c r="B537" s="54"/>
      <c r="C537" s="246" t="s">
        <v>56</v>
      </c>
      <c r="D537" s="246"/>
      <c r="E537" s="59" t="s">
        <v>258</v>
      </c>
      <c r="F537" s="60" t="s">
        <v>129</v>
      </c>
      <c r="G537" s="247">
        <v>0</v>
      </c>
      <c r="H537" s="382"/>
      <c r="I537" s="473">
        <f t="shared" si="49"/>
        <v>0</v>
      </c>
      <c r="J537" s="104"/>
      <c r="K537" s="104"/>
      <c r="L537" s="104"/>
      <c r="M537" s="104"/>
      <c r="N537" s="104"/>
      <c r="O537" s="104"/>
      <c r="P537" s="104"/>
      <c r="Q537" s="104"/>
    </row>
    <row r="538" spans="1:17" x14ac:dyDescent="0.35">
      <c r="A538" s="54"/>
      <c r="B538" s="54"/>
      <c r="C538" s="246" t="s">
        <v>57</v>
      </c>
      <c r="D538" s="246"/>
      <c r="E538" s="59" t="s">
        <v>259</v>
      </c>
      <c r="F538" s="60" t="s">
        <v>129</v>
      </c>
      <c r="G538" s="247">
        <v>6</v>
      </c>
      <c r="H538" s="382">
        <v>300</v>
      </c>
      <c r="I538" s="473">
        <f t="shared" si="49"/>
        <v>1800</v>
      </c>
      <c r="J538" s="104"/>
      <c r="K538" s="104"/>
      <c r="L538" s="104"/>
      <c r="M538" s="104"/>
      <c r="N538" s="104"/>
      <c r="O538" s="104"/>
      <c r="P538" s="104"/>
      <c r="Q538" s="104"/>
    </row>
    <row r="539" spans="1:17" x14ac:dyDescent="0.35">
      <c r="A539" s="54"/>
      <c r="B539" s="54"/>
      <c r="C539" s="246" t="s">
        <v>58</v>
      </c>
      <c r="D539" s="246"/>
      <c r="E539" s="59" t="s">
        <v>260</v>
      </c>
      <c r="F539" s="60" t="s">
        <v>129</v>
      </c>
      <c r="G539" s="247">
        <v>2</v>
      </c>
      <c r="H539" s="382">
        <v>1000</v>
      </c>
      <c r="I539" s="473">
        <f t="shared" si="49"/>
        <v>2000</v>
      </c>
      <c r="J539" s="104"/>
      <c r="K539" s="104"/>
      <c r="L539" s="104"/>
      <c r="M539" s="104"/>
      <c r="N539" s="104"/>
      <c r="O539" s="104"/>
      <c r="P539" s="104"/>
      <c r="Q539" s="104"/>
    </row>
    <row r="540" spans="1:17" x14ac:dyDescent="0.35">
      <c r="A540" s="54"/>
      <c r="B540" s="54"/>
      <c r="C540" s="246" t="s">
        <v>59</v>
      </c>
      <c r="D540" s="246"/>
      <c r="E540" s="59" t="s">
        <v>261</v>
      </c>
      <c r="F540" s="60" t="s">
        <v>129</v>
      </c>
      <c r="G540" s="247">
        <v>4</v>
      </c>
      <c r="H540" s="382">
        <v>200</v>
      </c>
      <c r="I540" s="473">
        <f t="shared" si="49"/>
        <v>800</v>
      </c>
      <c r="J540" s="104"/>
      <c r="K540" s="104"/>
      <c r="L540" s="104"/>
      <c r="M540" s="104"/>
      <c r="N540" s="104"/>
      <c r="O540" s="104"/>
      <c r="P540" s="104"/>
      <c r="Q540" s="104"/>
    </row>
    <row r="541" spans="1:17" x14ac:dyDescent="0.35">
      <c r="A541" s="54"/>
      <c r="B541" s="54"/>
      <c r="C541" s="246" t="s">
        <v>62</v>
      </c>
      <c r="D541" s="246"/>
      <c r="E541" s="59" t="s">
        <v>262</v>
      </c>
      <c r="F541" s="60" t="s">
        <v>129</v>
      </c>
      <c r="G541" s="247">
        <v>1</v>
      </c>
      <c r="H541" s="382">
        <v>2000</v>
      </c>
      <c r="I541" s="473">
        <f t="shared" si="49"/>
        <v>2000</v>
      </c>
      <c r="J541" s="104"/>
      <c r="K541" s="104"/>
      <c r="L541" s="104"/>
      <c r="M541" s="104"/>
      <c r="N541" s="104"/>
      <c r="O541" s="104"/>
      <c r="P541" s="104"/>
      <c r="Q541" s="104"/>
    </row>
    <row r="542" spans="1:17" x14ac:dyDescent="0.35">
      <c r="A542" s="54"/>
      <c r="B542" s="54"/>
      <c r="C542" s="246" t="s">
        <v>63</v>
      </c>
      <c r="D542" s="246"/>
      <c r="E542" s="59" t="s">
        <v>263</v>
      </c>
      <c r="F542" s="60" t="s">
        <v>129</v>
      </c>
      <c r="G542" s="247">
        <v>1</v>
      </c>
      <c r="H542" s="382">
        <v>2000</v>
      </c>
      <c r="I542" s="473">
        <f t="shared" si="49"/>
        <v>2000</v>
      </c>
      <c r="J542" s="104"/>
      <c r="K542" s="104"/>
      <c r="L542" s="104"/>
      <c r="M542" s="104"/>
      <c r="N542" s="104"/>
      <c r="O542" s="104"/>
      <c r="P542" s="104"/>
      <c r="Q542" s="104"/>
    </row>
    <row r="543" spans="1:17" x14ac:dyDescent="0.35">
      <c r="A543" s="104"/>
      <c r="B543" s="54"/>
      <c r="C543" s="246" t="s">
        <v>64</v>
      </c>
      <c r="D543" s="38"/>
      <c r="E543" s="20" t="s">
        <v>265</v>
      </c>
      <c r="F543" s="110" t="s">
        <v>68</v>
      </c>
      <c r="G543" s="247" t="s">
        <v>335</v>
      </c>
      <c r="H543" s="382"/>
      <c r="I543" s="473">
        <f>IFERROR(H543*$G543,0)</f>
        <v>0</v>
      </c>
      <c r="J543" s="104"/>
      <c r="K543" s="104"/>
      <c r="L543" s="104"/>
      <c r="M543" s="104"/>
      <c r="N543" s="104"/>
      <c r="O543" s="104"/>
      <c r="P543" s="104"/>
      <c r="Q543" s="104"/>
    </row>
    <row r="544" spans="1:17" x14ac:dyDescent="0.35">
      <c r="A544" s="104"/>
      <c r="B544" s="54"/>
      <c r="C544" s="246" t="s">
        <v>313</v>
      </c>
      <c r="D544" s="38"/>
      <c r="E544" s="20" t="s">
        <v>266</v>
      </c>
      <c r="F544" s="110" t="s">
        <v>129</v>
      </c>
      <c r="G544" s="247" t="s">
        <v>335</v>
      </c>
      <c r="H544" s="382"/>
      <c r="I544" s="473">
        <f>IFERROR(H544*$G544,0)</f>
        <v>0</v>
      </c>
      <c r="J544" s="104"/>
      <c r="K544" s="104"/>
      <c r="L544" s="104"/>
      <c r="M544" s="104"/>
      <c r="N544" s="104"/>
      <c r="O544" s="104"/>
      <c r="P544" s="104"/>
      <c r="Q544" s="104"/>
    </row>
    <row r="545" spans="1:17" x14ac:dyDescent="0.35">
      <c r="A545" s="54"/>
      <c r="B545" s="54"/>
      <c r="C545" s="246" t="s">
        <v>314</v>
      </c>
      <c r="D545" s="38"/>
      <c r="E545" s="20" t="s">
        <v>267</v>
      </c>
      <c r="F545" s="60" t="s">
        <v>129</v>
      </c>
      <c r="G545" s="247"/>
      <c r="H545" s="382"/>
      <c r="I545" s="473">
        <f>IFERROR(H545*$G545,0)</f>
        <v>0</v>
      </c>
      <c r="J545" s="104"/>
      <c r="K545" s="104"/>
      <c r="L545" s="104"/>
      <c r="M545" s="104"/>
      <c r="N545" s="104"/>
      <c r="O545" s="104"/>
      <c r="P545" s="104"/>
      <c r="Q545" s="104"/>
    </row>
    <row r="546" spans="1:17" x14ac:dyDescent="0.35">
      <c r="A546" s="54"/>
      <c r="B546" s="54"/>
      <c r="C546" s="246" t="s">
        <v>315</v>
      </c>
      <c r="D546" s="38"/>
      <c r="E546" s="20" t="s">
        <v>268</v>
      </c>
      <c r="F546" s="110" t="s">
        <v>129</v>
      </c>
      <c r="G546" s="60" t="s">
        <v>335</v>
      </c>
      <c r="H546" s="461"/>
      <c r="I546" s="473">
        <f>IFERROR(H546*$G546,0)</f>
        <v>0</v>
      </c>
      <c r="J546" s="104"/>
      <c r="K546" s="104"/>
      <c r="L546" s="104"/>
      <c r="M546" s="104"/>
      <c r="N546" s="104"/>
      <c r="O546" s="104"/>
      <c r="P546" s="104"/>
      <c r="Q546" s="104"/>
    </row>
    <row r="547" spans="1:17" x14ac:dyDescent="0.35">
      <c r="A547" s="54"/>
      <c r="B547" s="54"/>
      <c r="C547" s="246" t="s">
        <v>316</v>
      </c>
      <c r="D547" s="38"/>
      <c r="E547" s="20" t="s">
        <v>269</v>
      </c>
      <c r="F547" s="60" t="s">
        <v>129</v>
      </c>
      <c r="G547" s="247"/>
      <c r="H547" s="382"/>
      <c r="I547" s="473">
        <f t="shared" si="49"/>
        <v>0</v>
      </c>
      <c r="J547" s="104"/>
      <c r="K547" s="104"/>
      <c r="L547" s="104"/>
      <c r="M547" s="104"/>
      <c r="N547" s="104"/>
      <c r="O547" s="104"/>
      <c r="P547" s="104"/>
      <c r="Q547" s="104"/>
    </row>
    <row r="548" spans="1:17" x14ac:dyDescent="0.35">
      <c r="A548" s="54"/>
      <c r="B548" s="54"/>
      <c r="C548" s="246" t="s">
        <v>317</v>
      </c>
      <c r="D548" s="38"/>
      <c r="E548" s="20" t="s">
        <v>270</v>
      </c>
      <c r="F548" s="60" t="s">
        <v>129</v>
      </c>
      <c r="G548" s="247"/>
      <c r="H548" s="382"/>
      <c r="I548" s="473">
        <f t="shared" si="49"/>
        <v>0</v>
      </c>
      <c r="J548" s="104"/>
      <c r="K548" s="104"/>
      <c r="L548" s="104"/>
      <c r="M548" s="104"/>
      <c r="N548" s="104"/>
      <c r="O548" s="104"/>
      <c r="P548" s="104"/>
      <c r="Q548" s="104"/>
    </row>
    <row r="549" spans="1:17" x14ac:dyDescent="0.35">
      <c r="A549" s="54"/>
      <c r="B549" s="54"/>
      <c r="C549" s="246" t="s">
        <v>318</v>
      </c>
      <c r="D549" s="38"/>
      <c r="E549" s="20" t="s">
        <v>271</v>
      </c>
      <c r="F549" s="60" t="s">
        <v>129</v>
      </c>
      <c r="G549" s="247"/>
      <c r="H549" s="382"/>
      <c r="I549" s="473">
        <f t="shared" si="49"/>
        <v>0</v>
      </c>
      <c r="J549" s="104"/>
      <c r="K549" s="104"/>
      <c r="L549" s="104"/>
      <c r="M549" s="104"/>
      <c r="N549" s="104"/>
      <c r="O549" s="104"/>
      <c r="P549" s="104"/>
      <c r="Q549" s="104"/>
    </row>
    <row r="550" spans="1:17" x14ac:dyDescent="0.35">
      <c r="A550" s="54"/>
      <c r="B550" s="54"/>
      <c r="C550" s="246" t="s">
        <v>322</v>
      </c>
      <c r="D550" s="246"/>
      <c r="E550" s="71" t="s">
        <v>354</v>
      </c>
      <c r="F550" s="68" t="s">
        <v>129</v>
      </c>
      <c r="G550" s="247">
        <v>59</v>
      </c>
      <c r="H550" s="382">
        <v>200</v>
      </c>
      <c r="I550" s="473">
        <f t="shared" si="49"/>
        <v>11800</v>
      </c>
      <c r="J550" s="104"/>
      <c r="K550" s="104"/>
      <c r="L550" s="104"/>
      <c r="M550" s="104"/>
      <c r="N550" s="104"/>
      <c r="O550" s="104"/>
      <c r="P550" s="104"/>
      <c r="Q550" s="104"/>
    </row>
    <row r="551" spans="1:17" x14ac:dyDescent="0.35">
      <c r="A551" s="54"/>
      <c r="B551" s="54"/>
      <c r="C551" s="246" t="s">
        <v>323</v>
      </c>
      <c r="D551" s="246"/>
      <c r="E551" s="86" t="s">
        <v>321</v>
      </c>
      <c r="F551" s="68" t="s">
        <v>178</v>
      </c>
      <c r="G551" s="247">
        <v>0</v>
      </c>
      <c r="H551" s="382"/>
      <c r="I551" s="473">
        <f t="shared" si="49"/>
        <v>0</v>
      </c>
      <c r="J551" s="104"/>
      <c r="K551" s="104"/>
      <c r="L551" s="104"/>
      <c r="M551" s="104"/>
      <c r="N551" s="104"/>
      <c r="O551" s="104"/>
      <c r="P551" s="104"/>
      <c r="Q551" s="104"/>
    </row>
    <row r="552" spans="1:17" ht="39" customHeight="1" x14ac:dyDescent="0.35">
      <c r="A552" s="54"/>
      <c r="B552" s="54"/>
      <c r="C552" s="246" t="s">
        <v>324</v>
      </c>
      <c r="D552" s="246"/>
      <c r="E552" s="87" t="s">
        <v>179</v>
      </c>
      <c r="F552" s="68" t="s">
        <v>129</v>
      </c>
      <c r="G552" s="247">
        <v>11</v>
      </c>
      <c r="H552" s="382">
        <v>300</v>
      </c>
      <c r="I552" s="473">
        <f t="shared" si="49"/>
        <v>3300</v>
      </c>
      <c r="J552" s="104"/>
      <c r="K552" s="104"/>
      <c r="L552" s="104"/>
      <c r="M552" s="104"/>
      <c r="N552" s="104"/>
      <c r="O552" s="104"/>
      <c r="P552" s="104"/>
      <c r="Q552" s="104"/>
    </row>
    <row r="553" spans="1:17" x14ac:dyDescent="0.35">
      <c r="A553" s="54"/>
      <c r="B553" s="54"/>
      <c r="C553" s="246" t="s">
        <v>329</v>
      </c>
      <c r="D553" s="38"/>
      <c r="E553" s="87" t="s">
        <v>327</v>
      </c>
      <c r="F553" s="68" t="s">
        <v>129</v>
      </c>
      <c r="G553" s="247"/>
      <c r="H553" s="382"/>
      <c r="I553" s="473">
        <f t="shared" si="49"/>
        <v>0</v>
      </c>
      <c r="J553" s="104"/>
      <c r="K553" s="104"/>
      <c r="L553" s="104"/>
      <c r="M553" s="104"/>
      <c r="N553" s="104"/>
      <c r="O553" s="104"/>
      <c r="P553" s="104"/>
      <c r="Q553" s="104"/>
    </row>
    <row r="554" spans="1:17" x14ac:dyDescent="0.35">
      <c r="A554" s="54"/>
      <c r="B554" s="54"/>
      <c r="C554" s="246" t="s">
        <v>330</v>
      </c>
      <c r="D554" s="38"/>
      <c r="E554" s="87" t="s">
        <v>328</v>
      </c>
      <c r="F554" s="68" t="s">
        <v>129</v>
      </c>
      <c r="G554" s="247"/>
      <c r="H554" s="382"/>
      <c r="I554" s="473">
        <f t="shared" si="49"/>
        <v>0</v>
      </c>
      <c r="J554" s="104"/>
      <c r="K554" s="104"/>
      <c r="L554" s="104"/>
      <c r="M554" s="104"/>
      <c r="N554" s="104"/>
      <c r="O554" s="104"/>
      <c r="P554" s="104"/>
      <c r="Q554" s="104"/>
    </row>
    <row r="555" spans="1:17" x14ac:dyDescent="0.35">
      <c r="A555" s="54"/>
      <c r="B555" s="54"/>
      <c r="C555" s="246"/>
      <c r="D555" s="38"/>
      <c r="E555" s="153" t="s">
        <v>428</v>
      </c>
      <c r="F555" s="68" t="s">
        <v>235</v>
      </c>
      <c r="G555" s="247">
        <v>1</v>
      </c>
      <c r="H555" s="382">
        <v>1000</v>
      </c>
      <c r="I555" s="473">
        <f t="shared" si="49"/>
        <v>1000</v>
      </c>
      <c r="J555" s="104"/>
      <c r="K555" s="104"/>
      <c r="L555" s="104"/>
      <c r="M555" s="104"/>
      <c r="N555" s="104"/>
      <c r="O555" s="104"/>
      <c r="P555" s="104"/>
      <c r="Q555" s="104"/>
    </row>
    <row r="556" spans="1:17" x14ac:dyDescent="0.35">
      <c r="A556" s="54"/>
      <c r="B556" s="54"/>
      <c r="C556" s="246"/>
      <c r="D556" s="38"/>
      <c r="E556" s="153" t="s">
        <v>429</v>
      </c>
      <c r="F556" s="68" t="s">
        <v>331</v>
      </c>
      <c r="G556" s="247">
        <v>1</v>
      </c>
      <c r="H556" s="382">
        <v>1000</v>
      </c>
      <c r="I556" s="473">
        <f t="shared" si="49"/>
        <v>1000</v>
      </c>
      <c r="J556" s="104"/>
      <c r="K556" s="104"/>
      <c r="L556" s="104"/>
      <c r="M556" s="104"/>
      <c r="N556" s="104"/>
      <c r="O556" s="104"/>
      <c r="P556" s="104"/>
      <c r="Q556" s="104"/>
    </row>
    <row r="557" spans="1:17" x14ac:dyDescent="0.35">
      <c r="A557" s="54"/>
      <c r="B557" s="54"/>
      <c r="C557" s="246" t="s">
        <v>387</v>
      </c>
      <c r="D557" s="38"/>
      <c r="E557" s="87" t="s">
        <v>388</v>
      </c>
      <c r="F557" s="68" t="s">
        <v>129</v>
      </c>
      <c r="G557" s="247">
        <v>1</v>
      </c>
      <c r="H557" s="402">
        <v>2000</v>
      </c>
      <c r="I557" s="473">
        <f t="shared" si="49"/>
        <v>2000</v>
      </c>
      <c r="J557" s="104">
        <f>'Civil &amp; Interior'!M308</f>
        <v>1</v>
      </c>
      <c r="K557" s="501">
        <v>0</v>
      </c>
      <c r="L557" s="104">
        <f>K557+J557</f>
        <v>1</v>
      </c>
      <c r="M557" s="104">
        <f>J557*H557</f>
        <v>2000</v>
      </c>
      <c r="N557" s="104">
        <v>0</v>
      </c>
      <c r="O557" s="104">
        <f>N557</f>
        <v>0</v>
      </c>
      <c r="P557" s="104"/>
      <c r="Q557" s="104"/>
    </row>
    <row r="558" spans="1:17" ht="45" x14ac:dyDescent="0.35">
      <c r="A558" s="24" t="s">
        <v>264</v>
      </c>
      <c r="B558" s="24"/>
      <c r="C558" s="25"/>
      <c r="D558" s="25"/>
      <c r="E558" s="35"/>
      <c r="F558" s="36"/>
      <c r="G558" s="486"/>
      <c r="H558" s="406"/>
      <c r="I558" s="406">
        <f>SUM(I522:I554)</f>
        <v>41400</v>
      </c>
      <c r="J558" s="406"/>
      <c r="K558" s="406"/>
      <c r="L558" s="406"/>
      <c r="M558" s="406"/>
      <c r="N558" s="406"/>
      <c r="O558" s="406"/>
      <c r="P558" s="406"/>
      <c r="Q558" s="406"/>
    </row>
    <row r="559" spans="1:17" ht="15" x14ac:dyDescent="0.35">
      <c r="A559" s="88"/>
      <c r="B559" s="89"/>
      <c r="C559" s="90"/>
      <c r="D559" s="90"/>
      <c r="E559" s="91" t="s">
        <v>1033</v>
      </c>
      <c r="F559" s="92"/>
      <c r="G559" s="496"/>
      <c r="H559" s="462"/>
      <c r="I559" s="497">
        <f>I558+I520+I508+I501+I496+I490+I480+I466+I452+I448+I445+I430+I416+I392+I317+I294+I264+I240+I220+I214+I199+I170+I152+I140+I131+I118+I86+I82+I76+I51+I43+I36+I26+I21</f>
        <v>1050978.5269371981</v>
      </c>
      <c r="J559" s="462"/>
      <c r="K559" s="462"/>
      <c r="L559" s="462"/>
      <c r="M559" s="462">
        <f>SUM(M23:M557)</f>
        <v>571622.68200000003</v>
      </c>
      <c r="N559" s="462">
        <f>SUM(N23:N558)</f>
        <v>40830</v>
      </c>
      <c r="O559" s="462">
        <f>N559</f>
        <v>40830</v>
      </c>
      <c r="P559" s="462"/>
      <c r="Q559" s="462"/>
    </row>
    <row r="560" spans="1:17" ht="15" x14ac:dyDescent="0.35">
      <c r="A560" s="105"/>
      <c r="B560" s="94"/>
      <c r="C560" s="95"/>
      <c r="D560" s="95"/>
      <c r="E560" s="96"/>
      <c r="F560" s="97"/>
      <c r="H560" s="463"/>
      <c r="I560" s="478"/>
    </row>
    <row r="561" spans="1:15" x14ac:dyDescent="0.35">
      <c r="A561" s="105"/>
      <c r="H561" s="369"/>
      <c r="I561" s="479"/>
      <c r="O561" s="605">
        <f>O559*1.18</f>
        <v>48179.399999999994</v>
      </c>
    </row>
    <row r="562" spans="1:15" x14ac:dyDescent="0.35">
      <c r="A562" s="105"/>
      <c r="H562" s="369"/>
      <c r="I562" s="479"/>
    </row>
    <row r="563" spans="1:15" x14ac:dyDescent="0.35">
      <c r="A563" s="105"/>
      <c r="H563" s="369"/>
      <c r="I563" s="479"/>
    </row>
    <row r="564" spans="1:15" x14ac:dyDescent="0.35">
      <c r="A564" s="105"/>
      <c r="H564" s="369"/>
      <c r="I564" s="479"/>
    </row>
    <row r="565" spans="1:15" ht="14.5" thickBot="1" x14ac:dyDescent="0.4">
      <c r="A565" s="107"/>
      <c r="B565" s="108"/>
      <c r="C565" s="109"/>
      <c r="D565" s="109"/>
      <c r="E565" s="108"/>
      <c r="F565" s="108"/>
      <c r="G565" s="108"/>
      <c r="H565" s="370"/>
      <c r="I565" s="480"/>
    </row>
  </sheetData>
  <mergeCells count="61">
    <mergeCell ref="J1:R1"/>
    <mergeCell ref="F3:I3"/>
    <mergeCell ref="C3:E3"/>
    <mergeCell ref="J3:L3"/>
    <mergeCell ref="M3:O3"/>
    <mergeCell ref="A1:I1"/>
    <mergeCell ref="A2:E2"/>
    <mergeCell ref="G310:G316"/>
    <mergeCell ref="A303:A309"/>
    <mergeCell ref="B303:B309"/>
    <mergeCell ref="C303:C309"/>
    <mergeCell ref="D303:D309"/>
    <mergeCell ref="F303:F309"/>
    <mergeCell ref="G303:G309"/>
    <mergeCell ref="A310:A316"/>
    <mergeCell ref="B310:B316"/>
    <mergeCell ref="C310:C316"/>
    <mergeCell ref="D310:D316"/>
    <mergeCell ref="F310:F316"/>
    <mergeCell ref="G257:G263"/>
    <mergeCell ref="A257:A263"/>
    <mergeCell ref="G296:G302"/>
    <mergeCell ref="A284:A293"/>
    <mergeCell ref="B284:B293"/>
    <mergeCell ref="C284:C293"/>
    <mergeCell ref="D284:D293"/>
    <mergeCell ref="F284:F293"/>
    <mergeCell ref="G284:G293"/>
    <mergeCell ref="A296:A302"/>
    <mergeCell ref="B296:B302"/>
    <mergeCell ref="C296:C302"/>
    <mergeCell ref="D296:D302"/>
    <mergeCell ref="F296:F302"/>
    <mergeCell ref="G274:G283"/>
    <mergeCell ref="A266:A273"/>
    <mergeCell ref="B266:B273"/>
    <mergeCell ref="C266:C273"/>
    <mergeCell ref="D266:D273"/>
    <mergeCell ref="F266:F273"/>
    <mergeCell ref="G266:G273"/>
    <mergeCell ref="A274:A283"/>
    <mergeCell ref="B274:B283"/>
    <mergeCell ref="C274:C283"/>
    <mergeCell ref="D274:D283"/>
    <mergeCell ref="F274:F283"/>
    <mergeCell ref="B257:B263"/>
    <mergeCell ref="C257:C263"/>
    <mergeCell ref="G243:G249"/>
    <mergeCell ref="A250:A256"/>
    <mergeCell ref="B250:B256"/>
    <mergeCell ref="C250:C256"/>
    <mergeCell ref="D250:D256"/>
    <mergeCell ref="F250:F256"/>
    <mergeCell ref="G250:G256"/>
    <mergeCell ref="A243:A249"/>
    <mergeCell ref="B243:B249"/>
    <mergeCell ref="C243:C249"/>
    <mergeCell ref="D243:D249"/>
    <mergeCell ref="F243:F249"/>
    <mergeCell ref="D257:D263"/>
    <mergeCell ref="F257:F26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6"/>
  <sheetViews>
    <sheetView topLeftCell="C138" zoomScale="70" zoomScaleNormal="70" workbookViewId="0">
      <selection activeCell="M148" sqref="M148"/>
    </sheetView>
  </sheetViews>
  <sheetFormatPr defaultColWidth="9.1796875" defaultRowHeight="14" x14ac:dyDescent="0.35"/>
  <cols>
    <col min="1" max="2" width="9.1796875" style="99"/>
    <col min="3" max="3" width="9.1796875" style="106"/>
    <col min="4" max="4" width="24.81640625" style="106" customWidth="1"/>
    <col min="5" max="5" width="95.81640625" style="99" customWidth="1"/>
    <col min="6" max="6" width="6.81640625" style="99" bestFit="1" customWidth="1"/>
    <col min="7" max="7" width="11.1796875" style="98" bestFit="1" customWidth="1"/>
    <col min="8" max="8" width="22.26953125" style="98" bestFit="1" customWidth="1"/>
    <col min="9" max="9" width="8.54296875" style="158" bestFit="1" customWidth="1"/>
    <col min="10" max="10" width="10" style="158" bestFit="1" customWidth="1"/>
    <col min="11" max="11" width="8.7265625" style="158" bestFit="1" customWidth="1"/>
    <col min="12" max="12" width="5.54296875" style="158" bestFit="1" customWidth="1"/>
    <col min="13" max="13" width="12.81640625" style="195" customWidth="1"/>
    <col min="14" max="16384" width="9.1796875" style="99"/>
  </cols>
  <sheetData>
    <row r="1" spans="1:13" ht="15.75" customHeight="1" thickBot="1" x14ac:dyDescent="0.4">
      <c r="A1" s="550" t="s">
        <v>461</v>
      </c>
      <c r="B1" s="550"/>
      <c r="C1" s="550"/>
      <c r="D1" s="550"/>
      <c r="E1" s="550"/>
      <c r="F1" s="550"/>
      <c r="G1" s="550"/>
      <c r="H1" s="550"/>
      <c r="I1" s="550"/>
      <c r="J1" s="550"/>
      <c r="K1" s="550"/>
      <c r="L1" s="550"/>
      <c r="M1" s="550"/>
    </row>
    <row r="2" spans="1:13" ht="15" x14ac:dyDescent="0.35">
      <c r="A2" s="6"/>
      <c r="B2" s="7"/>
      <c r="C2" s="7"/>
      <c r="D2" s="7"/>
      <c r="E2" s="8" t="s">
        <v>346</v>
      </c>
      <c r="F2" s="9"/>
      <c r="G2" s="100"/>
      <c r="H2" s="100"/>
      <c r="I2" s="159"/>
      <c r="J2" s="159"/>
      <c r="K2" s="159"/>
      <c r="L2" s="159"/>
      <c r="M2" s="196"/>
    </row>
    <row r="3" spans="1:13" ht="15.5" x14ac:dyDescent="0.35">
      <c r="A3" s="10"/>
      <c r="B3" s="4"/>
      <c r="C3" s="4"/>
      <c r="D3" s="4"/>
      <c r="E3" s="11" t="s">
        <v>0</v>
      </c>
      <c r="F3" s="5"/>
    </row>
    <row r="4" spans="1:13" ht="15.5" x14ac:dyDescent="0.35">
      <c r="A4" s="10"/>
      <c r="B4" s="4"/>
      <c r="C4" s="4"/>
      <c r="D4" s="4"/>
      <c r="E4" s="11" t="s">
        <v>1</v>
      </c>
      <c r="F4" s="5"/>
    </row>
    <row r="5" spans="1:13" ht="15.5" x14ac:dyDescent="0.35">
      <c r="A5" s="10"/>
      <c r="B5" s="4"/>
      <c r="C5" s="4"/>
      <c r="D5" s="4"/>
      <c r="E5" s="11" t="s">
        <v>2</v>
      </c>
      <c r="F5" s="5"/>
    </row>
    <row r="6" spans="1:13" ht="15.5" x14ac:dyDescent="0.35">
      <c r="A6" s="10"/>
      <c r="B6" s="4"/>
      <c r="C6" s="4"/>
      <c r="D6" s="4"/>
      <c r="E6" s="11" t="s">
        <v>3</v>
      </c>
      <c r="F6" s="5"/>
    </row>
    <row r="7" spans="1:13" ht="15.5" x14ac:dyDescent="0.35">
      <c r="A7" s="10"/>
      <c r="B7" s="4"/>
      <c r="C7" s="4"/>
      <c r="D7" s="4"/>
      <c r="E7" s="11" t="s">
        <v>4</v>
      </c>
      <c r="F7" s="5"/>
    </row>
    <row r="8" spans="1:13" ht="15.5" x14ac:dyDescent="0.35">
      <c r="A8" s="10"/>
      <c r="B8" s="4"/>
      <c r="C8" s="4"/>
      <c r="D8" s="4"/>
      <c r="E8" s="11" t="s">
        <v>5</v>
      </c>
      <c r="F8" s="5"/>
    </row>
    <row r="9" spans="1:13" ht="15.5" x14ac:dyDescent="0.35">
      <c r="A9" s="10"/>
      <c r="B9" s="4"/>
      <c r="C9" s="4"/>
      <c r="D9" s="4"/>
      <c r="E9" s="118" t="s">
        <v>347</v>
      </c>
      <c r="F9" s="5"/>
    </row>
    <row r="10" spans="1:13" ht="16" thickBot="1" x14ac:dyDescent="0.4">
      <c r="A10" s="119"/>
      <c r="B10" s="120"/>
      <c r="C10" s="120"/>
      <c r="D10" s="120"/>
      <c r="E10" s="121" t="s">
        <v>6</v>
      </c>
      <c r="F10" s="122"/>
      <c r="G10" s="123"/>
      <c r="H10" s="123"/>
      <c r="I10" s="160"/>
      <c r="J10" s="160"/>
      <c r="K10" s="160"/>
      <c r="L10" s="160"/>
      <c r="M10" s="197"/>
    </row>
    <row r="11" spans="1:13" ht="15.75" customHeight="1" thickBot="1" x14ac:dyDescent="0.4">
      <c r="A11" s="534" t="s">
        <v>390</v>
      </c>
      <c r="B11" s="535"/>
      <c r="C11" s="535"/>
      <c r="D11" s="535"/>
      <c r="E11" s="535"/>
      <c r="F11" s="127" t="s">
        <v>389</v>
      </c>
      <c r="G11" s="128">
        <v>516</v>
      </c>
      <c r="H11" s="128"/>
      <c r="I11" s="161"/>
      <c r="J11" s="161"/>
      <c r="K11" s="161"/>
      <c r="L11" s="161"/>
      <c r="M11" s="181"/>
    </row>
    <row r="12" spans="1:13" ht="54.75" customHeight="1" x14ac:dyDescent="0.35">
      <c r="A12" s="124" t="s">
        <v>272</v>
      </c>
      <c r="B12" s="124"/>
      <c r="C12" s="124" t="s">
        <v>273</v>
      </c>
      <c r="D12" s="124" t="s">
        <v>7</v>
      </c>
      <c r="E12" s="125" t="s">
        <v>8</v>
      </c>
      <c r="F12" s="126" t="s">
        <v>10</v>
      </c>
      <c r="G12" s="126" t="s">
        <v>9</v>
      </c>
      <c r="H12" s="126" t="s">
        <v>430</v>
      </c>
      <c r="I12" s="162" t="s">
        <v>431</v>
      </c>
      <c r="J12" s="162" t="s">
        <v>432</v>
      </c>
      <c r="K12" s="162" t="s">
        <v>433</v>
      </c>
      <c r="L12" s="162" t="s">
        <v>22</v>
      </c>
      <c r="M12" s="182" t="s">
        <v>434</v>
      </c>
    </row>
    <row r="13" spans="1:13" ht="15.5" x14ac:dyDescent="0.35">
      <c r="A13" s="13"/>
      <c r="B13" s="14" t="s">
        <v>27</v>
      </c>
      <c r="C13" s="14"/>
      <c r="D13" s="14"/>
      <c r="E13" s="15" t="s">
        <v>28</v>
      </c>
      <c r="F13" s="16"/>
      <c r="G13" s="17"/>
      <c r="H13" s="17"/>
      <c r="I13" s="163"/>
      <c r="J13" s="163"/>
      <c r="K13" s="163"/>
      <c r="L13" s="163"/>
      <c r="M13" s="198"/>
    </row>
    <row r="14" spans="1:13" ht="32.25" customHeight="1" x14ac:dyDescent="0.35">
      <c r="A14" s="26"/>
      <c r="B14" s="26"/>
      <c r="C14" s="19" t="s">
        <v>11</v>
      </c>
      <c r="D14" s="18" t="s">
        <v>29</v>
      </c>
      <c r="E14" s="27" t="s">
        <v>30</v>
      </c>
      <c r="F14" s="61" t="s">
        <v>31</v>
      </c>
      <c r="G14" s="57">
        <f>33.6/100*G11</f>
        <v>173.376</v>
      </c>
      <c r="H14" s="57"/>
      <c r="I14" s="165"/>
      <c r="J14" s="165"/>
      <c r="K14" s="165"/>
      <c r="L14" s="165"/>
      <c r="M14" s="183"/>
    </row>
    <row r="15" spans="1:13" x14ac:dyDescent="0.35">
      <c r="A15" s="26"/>
      <c r="B15" s="26"/>
      <c r="C15" s="19"/>
      <c r="D15" s="18"/>
      <c r="E15" s="27"/>
      <c r="F15" s="155"/>
      <c r="G15" s="57"/>
      <c r="H15" s="57" t="s">
        <v>435</v>
      </c>
      <c r="I15" s="157">
        <v>17.7</v>
      </c>
      <c r="J15" s="165">
        <v>16.7</v>
      </c>
      <c r="K15" s="165">
        <v>0.63</v>
      </c>
      <c r="L15" s="165"/>
      <c r="M15" s="179">
        <f>I15*J15*K15</f>
        <v>186.2217</v>
      </c>
    </row>
    <row r="16" spans="1:13" x14ac:dyDescent="0.35">
      <c r="A16" s="26"/>
      <c r="B16" s="26"/>
      <c r="C16" s="19"/>
      <c r="D16" s="18"/>
      <c r="E16" s="27"/>
      <c r="F16" s="155"/>
      <c r="G16" s="57"/>
      <c r="H16" s="57" t="s">
        <v>436</v>
      </c>
      <c r="I16" s="157">
        <v>14.2</v>
      </c>
      <c r="J16" s="165">
        <v>6</v>
      </c>
      <c r="K16" s="165">
        <v>0.63</v>
      </c>
      <c r="L16" s="165"/>
      <c r="M16" s="179">
        <f t="shared" ref="M16:M17" si="0">K16*J16*I16</f>
        <v>53.676000000000002</v>
      </c>
    </row>
    <row r="17" spans="1:13" x14ac:dyDescent="0.35">
      <c r="A17" s="26"/>
      <c r="B17" s="26"/>
      <c r="C17" s="19"/>
      <c r="D17" s="18"/>
      <c r="E17" s="27"/>
      <c r="F17" s="155"/>
      <c r="G17" s="57"/>
      <c r="H17" s="57" t="s">
        <v>437</v>
      </c>
      <c r="I17" s="165">
        <v>8</v>
      </c>
      <c r="J17" s="165">
        <v>8</v>
      </c>
      <c r="K17" s="165">
        <v>0.25</v>
      </c>
      <c r="L17" s="165"/>
      <c r="M17" s="179">
        <f t="shared" si="0"/>
        <v>16</v>
      </c>
    </row>
    <row r="18" spans="1:13" x14ac:dyDescent="0.35">
      <c r="A18" s="26"/>
      <c r="B18" s="26"/>
      <c r="C18" s="19"/>
      <c r="D18" s="18"/>
      <c r="E18" s="27"/>
      <c r="F18" s="155"/>
      <c r="G18" s="57"/>
      <c r="H18" s="57" t="s">
        <v>438</v>
      </c>
      <c r="I18" s="165">
        <v>3</v>
      </c>
      <c r="J18" s="165">
        <v>0.5</v>
      </c>
      <c r="K18" s="165">
        <v>0.63</v>
      </c>
      <c r="L18" s="165"/>
      <c r="M18" s="179">
        <f>K18*J18*I18</f>
        <v>0.94500000000000006</v>
      </c>
    </row>
    <row r="19" spans="1:13" x14ac:dyDescent="0.35">
      <c r="A19" s="26"/>
      <c r="B19" s="26"/>
      <c r="C19" s="19"/>
      <c r="D19" s="18"/>
      <c r="E19" s="27"/>
      <c r="F19" s="155"/>
      <c r="G19" s="57"/>
      <c r="H19" s="57" t="s">
        <v>439</v>
      </c>
      <c r="I19" s="165">
        <v>8.1</v>
      </c>
      <c r="J19" s="165">
        <v>2.4</v>
      </c>
      <c r="K19" s="165">
        <v>0.33</v>
      </c>
      <c r="L19" s="165"/>
      <c r="M19" s="179">
        <f>K19*J19*I19</f>
        <v>6.4152000000000005</v>
      </c>
    </row>
    <row r="20" spans="1:13" x14ac:dyDescent="0.35">
      <c r="A20" s="26"/>
      <c r="B20" s="26"/>
      <c r="C20" s="19"/>
      <c r="D20" s="18"/>
      <c r="E20" s="27"/>
      <c r="F20" s="155"/>
      <c r="G20" s="57"/>
      <c r="H20" s="57" t="s">
        <v>440</v>
      </c>
      <c r="I20" s="165">
        <v>3.6</v>
      </c>
      <c r="J20" s="165">
        <v>2</v>
      </c>
      <c r="K20" s="165">
        <v>0.33</v>
      </c>
      <c r="L20" s="165"/>
      <c r="M20" s="179">
        <f t="shared" ref="M20:M21" si="1">K20*J20*I20</f>
        <v>2.3760000000000003</v>
      </c>
    </row>
    <row r="21" spans="1:13" x14ac:dyDescent="0.35">
      <c r="A21" s="26"/>
      <c r="B21" s="26"/>
      <c r="C21" s="19"/>
      <c r="D21" s="18"/>
      <c r="E21" s="27"/>
      <c r="F21" s="155"/>
      <c r="G21" s="57"/>
      <c r="H21" s="57" t="s">
        <v>441</v>
      </c>
      <c r="I21" s="165">
        <v>8</v>
      </c>
      <c r="J21" s="165">
        <v>7.4</v>
      </c>
      <c r="K21" s="165">
        <v>0.63</v>
      </c>
      <c r="L21" s="165"/>
      <c r="M21" s="179">
        <f t="shared" si="1"/>
        <v>37.295999999999999</v>
      </c>
    </row>
    <row r="22" spans="1:13" x14ac:dyDescent="0.35">
      <c r="A22" s="26"/>
      <c r="B22" s="26"/>
      <c r="C22" s="19"/>
      <c r="D22" s="18"/>
      <c r="E22" s="27"/>
      <c r="F22" s="155"/>
      <c r="G22" s="57"/>
      <c r="H22" s="57"/>
      <c r="I22" s="165"/>
      <c r="J22" s="538" t="s">
        <v>442</v>
      </c>
      <c r="K22" s="539"/>
      <c r="L22" s="540"/>
      <c r="M22" s="179">
        <f>SUM(M15:M21)</f>
        <v>302.92989999999998</v>
      </c>
    </row>
    <row r="23" spans="1:13" ht="13.9" customHeight="1" x14ac:dyDescent="0.35">
      <c r="A23" s="26"/>
      <c r="B23" s="26"/>
      <c r="C23" s="19"/>
      <c r="D23" s="18"/>
      <c r="E23" s="27"/>
      <c r="F23" s="232"/>
      <c r="G23" s="57"/>
      <c r="H23" s="57"/>
      <c r="I23" s="165"/>
      <c r="J23" s="538" t="s">
        <v>478</v>
      </c>
      <c r="K23" s="539"/>
      <c r="L23" s="540"/>
      <c r="M23" s="179">
        <v>173</v>
      </c>
    </row>
    <row r="24" spans="1:13" x14ac:dyDescent="0.35">
      <c r="A24" s="26"/>
      <c r="B24" s="26"/>
      <c r="C24" s="19"/>
      <c r="D24" s="18"/>
      <c r="E24" s="27"/>
      <c r="F24" s="232"/>
      <c r="G24" s="57"/>
      <c r="H24" s="57"/>
      <c r="I24" s="165"/>
      <c r="J24" s="538" t="s">
        <v>479</v>
      </c>
      <c r="K24" s="539"/>
      <c r="L24" s="540"/>
      <c r="M24" s="179">
        <f>M22-M23</f>
        <v>129.92989999999998</v>
      </c>
    </row>
    <row r="25" spans="1:13" ht="15" x14ac:dyDescent="0.35">
      <c r="A25" s="31"/>
      <c r="B25" s="31" t="s">
        <v>38</v>
      </c>
      <c r="C25" s="14"/>
      <c r="D25" s="14"/>
      <c r="E25" s="32" t="s">
        <v>39</v>
      </c>
      <c r="F25" s="33"/>
      <c r="G25" s="34"/>
      <c r="H25" s="34"/>
      <c r="I25" s="166"/>
      <c r="J25" s="166"/>
      <c r="K25" s="166"/>
      <c r="L25" s="166"/>
      <c r="M25" s="184"/>
    </row>
    <row r="26" spans="1:13" ht="66.75" customHeight="1" x14ac:dyDescent="0.35">
      <c r="A26" s="18"/>
      <c r="B26" s="18"/>
      <c r="C26" s="19" t="s">
        <v>26</v>
      </c>
      <c r="D26" s="18" t="s">
        <v>40</v>
      </c>
      <c r="E26" s="30" t="s">
        <v>41</v>
      </c>
      <c r="F26" s="61" t="s">
        <v>42</v>
      </c>
      <c r="G26" s="112">
        <f>54.43/100*G11</f>
        <v>280.85880000000003</v>
      </c>
      <c r="H26" s="156"/>
      <c r="I26" s="164"/>
      <c r="J26" s="164"/>
      <c r="K26" s="164"/>
      <c r="L26" s="164"/>
      <c r="M26" s="185"/>
    </row>
    <row r="27" spans="1:13" x14ac:dyDescent="0.35">
      <c r="A27" s="18"/>
      <c r="B27" s="18"/>
      <c r="C27" s="19"/>
      <c r="D27" s="18"/>
      <c r="E27" s="30"/>
      <c r="F27" s="155"/>
      <c r="G27" s="156"/>
      <c r="H27" s="156" t="s">
        <v>443</v>
      </c>
      <c r="I27" s="164"/>
      <c r="J27" s="164"/>
      <c r="K27" s="164"/>
      <c r="L27" s="164"/>
      <c r="M27" s="185">
        <v>71.97</v>
      </c>
    </row>
    <row r="28" spans="1:13" x14ac:dyDescent="0.35">
      <c r="A28" s="18"/>
      <c r="B28" s="18"/>
      <c r="C28" s="19"/>
      <c r="D28" s="18"/>
      <c r="E28" s="30"/>
      <c r="F28" s="155"/>
      <c r="G28" s="156"/>
      <c r="H28" s="156" t="s">
        <v>444</v>
      </c>
      <c r="I28" s="164"/>
      <c r="J28" s="164"/>
      <c r="K28" s="164"/>
      <c r="L28" s="164"/>
      <c r="M28" s="185">
        <v>75.28</v>
      </c>
    </row>
    <row r="29" spans="1:13" x14ac:dyDescent="0.35">
      <c r="A29" s="18"/>
      <c r="B29" s="18"/>
      <c r="C29" s="19"/>
      <c r="D29" s="18"/>
      <c r="E29" s="30"/>
      <c r="F29" s="155"/>
      <c r="G29" s="156"/>
      <c r="H29" s="156" t="s">
        <v>445</v>
      </c>
      <c r="I29" s="164"/>
      <c r="J29" s="164"/>
      <c r="K29" s="164"/>
      <c r="L29" s="164"/>
      <c r="M29" s="185">
        <v>194.65</v>
      </c>
    </row>
    <row r="30" spans="1:13" x14ac:dyDescent="0.35">
      <c r="A30" s="18"/>
      <c r="B30" s="18"/>
      <c r="C30" s="19"/>
      <c r="D30" s="18"/>
      <c r="E30" s="30"/>
      <c r="F30" s="155"/>
      <c r="G30" s="156"/>
      <c r="H30" s="156" t="s">
        <v>446</v>
      </c>
      <c r="I30" s="164"/>
      <c r="J30" s="164"/>
      <c r="K30" s="164"/>
      <c r="L30" s="164"/>
      <c r="M30" s="185">
        <v>53.5</v>
      </c>
    </row>
    <row r="31" spans="1:13" x14ac:dyDescent="0.35">
      <c r="A31" s="18"/>
      <c r="B31" s="18"/>
      <c r="C31" s="19"/>
      <c r="D31" s="18"/>
      <c r="E31" s="30"/>
      <c r="F31" s="155"/>
      <c r="G31" s="156"/>
      <c r="H31" s="156" t="s">
        <v>469</v>
      </c>
      <c r="I31" s="164"/>
      <c r="J31" s="164"/>
      <c r="K31" s="164"/>
      <c r="L31" s="164"/>
      <c r="M31" s="185">
        <v>115.63</v>
      </c>
    </row>
    <row r="32" spans="1:13" x14ac:dyDescent="0.35">
      <c r="A32" s="18"/>
      <c r="B32" s="18"/>
      <c r="C32" s="19"/>
      <c r="D32" s="18"/>
      <c r="E32" s="30"/>
      <c r="F32" s="223"/>
      <c r="G32" s="222"/>
      <c r="H32" s="222" t="s">
        <v>470</v>
      </c>
      <c r="I32" s="164"/>
      <c r="J32" s="164"/>
      <c r="K32" s="164"/>
      <c r="L32" s="164"/>
      <c r="M32" s="185">
        <v>215.45</v>
      </c>
    </row>
    <row r="33" spans="1:13" x14ac:dyDescent="0.35">
      <c r="A33" s="18"/>
      <c r="B33" s="18"/>
      <c r="C33" s="19"/>
      <c r="D33" s="18"/>
      <c r="E33" s="30"/>
      <c r="F33" s="223"/>
      <c r="G33" s="222"/>
      <c r="H33" s="222" t="s">
        <v>471</v>
      </c>
      <c r="I33" s="164"/>
      <c r="J33" s="164"/>
      <c r="K33" s="164"/>
      <c r="L33" s="164"/>
      <c r="M33" s="185">
        <v>582.71</v>
      </c>
    </row>
    <row r="34" spans="1:13" x14ac:dyDescent="0.35">
      <c r="A34" s="18"/>
      <c r="B34" s="18"/>
      <c r="C34" s="19"/>
      <c r="D34" s="18"/>
      <c r="E34" s="30"/>
      <c r="F34" s="155"/>
      <c r="G34" s="156"/>
      <c r="H34" s="156" t="s">
        <v>447</v>
      </c>
      <c r="I34" s="164"/>
      <c r="J34" s="164"/>
      <c r="K34" s="164"/>
      <c r="L34" s="164"/>
      <c r="M34" s="185">
        <v>20.329999999999998</v>
      </c>
    </row>
    <row r="35" spans="1:13" x14ac:dyDescent="0.35">
      <c r="A35" s="18"/>
      <c r="B35" s="18"/>
      <c r="C35" s="19"/>
      <c r="D35" s="18"/>
      <c r="E35" s="30"/>
      <c r="F35" s="155"/>
      <c r="G35" s="156"/>
      <c r="H35" s="156"/>
      <c r="I35" s="164"/>
      <c r="J35" s="541" t="s">
        <v>442</v>
      </c>
      <c r="K35" s="542"/>
      <c r="L35" s="543"/>
      <c r="M35" s="185">
        <f>SUM(M27:M34)</f>
        <v>1329.52</v>
      </c>
    </row>
    <row r="36" spans="1:13" x14ac:dyDescent="0.35">
      <c r="A36" s="18"/>
      <c r="B36" s="18"/>
      <c r="C36" s="19"/>
      <c r="D36" s="18"/>
      <c r="E36" s="30"/>
      <c r="F36" s="232"/>
      <c r="G36" s="235"/>
      <c r="H36" s="235"/>
      <c r="I36" s="164"/>
      <c r="J36" s="541" t="s">
        <v>478</v>
      </c>
      <c r="K36" s="542"/>
      <c r="L36" s="543"/>
      <c r="M36" s="236">
        <f>G26</f>
        <v>280.85880000000003</v>
      </c>
    </row>
    <row r="37" spans="1:13" x14ac:dyDescent="0.35">
      <c r="A37" s="18"/>
      <c r="B37" s="18"/>
      <c r="C37" s="19"/>
      <c r="D37" s="18"/>
      <c r="E37" s="30"/>
      <c r="F37" s="232"/>
      <c r="G37" s="235"/>
      <c r="H37" s="235"/>
      <c r="I37" s="164"/>
      <c r="J37" s="541" t="s">
        <v>479</v>
      </c>
      <c r="K37" s="542"/>
      <c r="L37" s="543"/>
      <c r="M37" s="236">
        <f>M35-M36</f>
        <v>1048.6612</v>
      </c>
    </row>
    <row r="38" spans="1:13" ht="15" x14ac:dyDescent="0.35">
      <c r="A38" s="31"/>
      <c r="B38" s="31" t="s">
        <v>44</v>
      </c>
      <c r="C38" s="14"/>
      <c r="D38" s="14"/>
      <c r="E38" s="32" t="s">
        <v>45</v>
      </c>
      <c r="F38" s="33"/>
      <c r="G38" s="34"/>
      <c r="H38" s="34"/>
      <c r="I38" s="166"/>
      <c r="J38" s="166"/>
      <c r="K38" s="166"/>
      <c r="L38" s="166"/>
      <c r="M38" s="184"/>
    </row>
    <row r="39" spans="1:13" ht="98.25" customHeight="1" x14ac:dyDescent="0.35">
      <c r="A39" s="19"/>
      <c r="B39" s="19"/>
      <c r="C39" s="19" t="s">
        <v>274</v>
      </c>
      <c r="D39" s="38" t="s">
        <v>360</v>
      </c>
      <c r="E39" s="39" t="s">
        <v>359</v>
      </c>
      <c r="F39" s="61" t="s">
        <v>35</v>
      </c>
      <c r="G39" s="112">
        <v>567</v>
      </c>
      <c r="H39" s="156"/>
      <c r="I39" s="164"/>
      <c r="J39" s="164"/>
      <c r="K39" s="164"/>
      <c r="L39" s="164"/>
      <c r="M39" s="185"/>
    </row>
    <row r="40" spans="1:13" x14ac:dyDescent="0.35">
      <c r="A40" s="19"/>
      <c r="B40" s="19"/>
      <c r="C40" s="19"/>
      <c r="D40" s="38"/>
      <c r="E40" s="39"/>
      <c r="F40" s="155"/>
      <c r="G40" s="156"/>
      <c r="H40" s="156" t="s">
        <v>435</v>
      </c>
      <c r="I40" s="164">
        <v>17.7</v>
      </c>
      <c r="J40" s="164">
        <v>16.7</v>
      </c>
      <c r="K40" s="164"/>
      <c r="L40" s="164"/>
      <c r="M40" s="185">
        <f>J40*I40</f>
        <v>295.58999999999997</v>
      </c>
    </row>
    <row r="41" spans="1:13" x14ac:dyDescent="0.35">
      <c r="A41" s="19"/>
      <c r="B41" s="19"/>
      <c r="C41" s="19"/>
      <c r="D41" s="38"/>
      <c r="E41" s="39"/>
      <c r="F41" s="155"/>
      <c r="G41" s="156"/>
      <c r="H41" s="156" t="s">
        <v>436</v>
      </c>
      <c r="I41" s="164">
        <v>14.02</v>
      </c>
      <c r="J41" s="164">
        <v>6</v>
      </c>
      <c r="K41" s="164"/>
      <c r="L41" s="164"/>
      <c r="M41" s="185">
        <f>J41*I41</f>
        <v>84.12</v>
      </c>
    </row>
    <row r="42" spans="1:13" x14ac:dyDescent="0.35">
      <c r="A42" s="19"/>
      <c r="B42" s="19"/>
      <c r="C42" s="19"/>
      <c r="D42" s="38"/>
      <c r="E42" s="39"/>
      <c r="F42" s="155"/>
      <c r="G42" s="156"/>
      <c r="H42" s="156" t="s">
        <v>448</v>
      </c>
      <c r="I42" s="164">
        <v>8</v>
      </c>
      <c r="J42" s="164">
        <v>7.4</v>
      </c>
      <c r="K42" s="164"/>
      <c r="L42" s="164"/>
      <c r="M42" s="185">
        <f>J42*I42</f>
        <v>59.2</v>
      </c>
    </row>
    <row r="43" spans="1:13" x14ac:dyDescent="0.35">
      <c r="A43" s="19"/>
      <c r="B43" s="19"/>
      <c r="C43" s="19"/>
      <c r="D43" s="38"/>
      <c r="E43" s="39"/>
      <c r="F43" s="155"/>
      <c r="G43" s="156"/>
      <c r="H43" s="156"/>
      <c r="I43" s="164"/>
      <c r="J43" s="536" t="s">
        <v>442</v>
      </c>
      <c r="K43" s="547"/>
      <c r="L43" s="537"/>
      <c r="M43" s="185">
        <f>SUM(M40:M42)</f>
        <v>438.90999999999997</v>
      </c>
    </row>
    <row r="44" spans="1:13" ht="91.5" customHeight="1" x14ac:dyDescent="0.35">
      <c r="A44" s="18"/>
      <c r="B44" s="18"/>
      <c r="C44" s="19" t="s">
        <v>332</v>
      </c>
      <c r="D44" s="38" t="s">
        <v>361</v>
      </c>
      <c r="E44" s="39" t="s">
        <v>339</v>
      </c>
      <c r="F44" s="61" t="s">
        <v>48</v>
      </c>
      <c r="G44" s="112">
        <v>115</v>
      </c>
      <c r="H44" s="104"/>
      <c r="I44" s="548" t="s">
        <v>449</v>
      </c>
      <c r="J44" s="548"/>
      <c r="K44" s="549"/>
      <c r="L44" s="164"/>
      <c r="M44" s="180">
        <f>SUM(41.5+4.1+15.5+36+32)</f>
        <v>129.1</v>
      </c>
    </row>
    <row r="45" spans="1:13" x14ac:dyDescent="0.35">
      <c r="A45" s="18"/>
      <c r="B45" s="18"/>
      <c r="C45" s="19"/>
      <c r="D45" s="38"/>
      <c r="E45" s="39"/>
      <c r="F45" s="224"/>
      <c r="G45" s="227"/>
      <c r="H45" s="104"/>
      <c r="I45" s="536" t="s">
        <v>442</v>
      </c>
      <c r="J45" s="547"/>
      <c r="K45" s="537"/>
      <c r="L45" s="164"/>
      <c r="M45" s="180">
        <v>129.1</v>
      </c>
    </row>
    <row r="46" spans="1:13" x14ac:dyDescent="0.35">
      <c r="A46" s="18"/>
      <c r="B46" s="18"/>
      <c r="C46" s="19"/>
      <c r="D46" s="38"/>
      <c r="E46" s="39"/>
      <c r="F46" s="232"/>
      <c r="G46" s="235"/>
      <c r="H46" s="104"/>
      <c r="I46" s="536" t="s">
        <v>478</v>
      </c>
      <c r="J46" s="547"/>
      <c r="K46" s="537"/>
      <c r="L46" s="164"/>
      <c r="M46" s="180">
        <f>G44</f>
        <v>115</v>
      </c>
    </row>
    <row r="47" spans="1:13" x14ac:dyDescent="0.35">
      <c r="A47" s="18"/>
      <c r="B47" s="18"/>
      <c r="C47" s="19"/>
      <c r="D47" s="38"/>
      <c r="E47" s="39"/>
      <c r="F47" s="232"/>
      <c r="G47" s="235"/>
      <c r="H47" s="104"/>
      <c r="I47" s="536" t="s">
        <v>479</v>
      </c>
      <c r="J47" s="547"/>
      <c r="K47" s="537"/>
      <c r="L47" s="164"/>
      <c r="M47" s="180">
        <f>M45-M46</f>
        <v>14.099999999999994</v>
      </c>
    </row>
    <row r="48" spans="1:13" ht="96" customHeight="1" x14ac:dyDescent="0.35">
      <c r="A48" s="18"/>
      <c r="B48" s="18"/>
      <c r="C48" s="19" t="s">
        <v>51</v>
      </c>
      <c r="D48" s="18" t="s">
        <v>362</v>
      </c>
      <c r="E48" s="23" t="s">
        <v>340</v>
      </c>
      <c r="F48" s="61" t="s">
        <v>48</v>
      </c>
      <c r="G48" s="112">
        <f>1.76/100*G11</f>
        <v>9.0815999999999999</v>
      </c>
      <c r="H48" s="156"/>
      <c r="I48" s="164"/>
      <c r="J48" s="164"/>
      <c r="K48" s="164"/>
      <c r="L48" s="164"/>
      <c r="M48" s="185"/>
    </row>
    <row r="49" spans="1:13" x14ac:dyDescent="0.35">
      <c r="A49" s="18"/>
      <c r="B49" s="18"/>
      <c r="C49" s="19"/>
      <c r="D49" s="18"/>
      <c r="E49" s="23"/>
      <c r="F49" s="155"/>
      <c r="G49" s="156"/>
      <c r="H49" s="156" t="s">
        <v>450</v>
      </c>
      <c r="I49" s="164"/>
      <c r="J49" s="164"/>
      <c r="K49" s="164"/>
      <c r="L49" s="164"/>
      <c r="M49" s="180">
        <v>13.8</v>
      </c>
    </row>
    <row r="50" spans="1:13" x14ac:dyDescent="0.35">
      <c r="A50" s="18"/>
      <c r="B50" s="18"/>
      <c r="C50" s="19"/>
      <c r="D50" s="18"/>
      <c r="E50" s="23"/>
      <c r="F50" s="224"/>
      <c r="G50" s="227"/>
      <c r="H50" s="227"/>
      <c r="I50" s="536" t="s">
        <v>442</v>
      </c>
      <c r="J50" s="547"/>
      <c r="K50" s="537"/>
      <c r="L50" s="164"/>
      <c r="M50" s="180">
        <v>13.8</v>
      </c>
    </row>
    <row r="51" spans="1:13" x14ac:dyDescent="0.35">
      <c r="A51" s="18"/>
      <c r="B51" s="18"/>
      <c r="C51" s="19"/>
      <c r="D51" s="18"/>
      <c r="E51" s="23"/>
      <c r="F51" s="232"/>
      <c r="G51" s="235"/>
      <c r="H51" s="235"/>
      <c r="I51" s="536" t="s">
        <v>478</v>
      </c>
      <c r="J51" s="547"/>
      <c r="K51" s="537"/>
      <c r="L51" s="164"/>
      <c r="M51" s="236">
        <f>G48</f>
        <v>9.0815999999999999</v>
      </c>
    </row>
    <row r="52" spans="1:13" x14ac:dyDescent="0.35">
      <c r="A52" s="18"/>
      <c r="B52" s="18"/>
      <c r="C52" s="19"/>
      <c r="D52" s="18"/>
      <c r="E52" s="23"/>
      <c r="F52" s="232"/>
      <c r="G52" s="235"/>
      <c r="H52" s="235"/>
      <c r="I52" s="536" t="s">
        <v>479</v>
      </c>
      <c r="J52" s="547"/>
      <c r="K52" s="537"/>
      <c r="L52" s="164"/>
      <c r="M52" s="180">
        <v>4.8</v>
      </c>
    </row>
    <row r="53" spans="1:13" ht="89.25" customHeight="1" x14ac:dyDescent="0.35">
      <c r="A53" s="18"/>
      <c r="B53" s="18"/>
      <c r="C53" s="19" t="s">
        <v>52</v>
      </c>
      <c r="D53" s="18" t="s">
        <v>363</v>
      </c>
      <c r="E53" s="101" t="s">
        <v>355</v>
      </c>
      <c r="F53" s="61" t="s">
        <v>35</v>
      </c>
      <c r="G53" s="112">
        <f>90.79/100*G11</f>
        <v>468.47640000000001</v>
      </c>
      <c r="H53" s="156"/>
      <c r="I53" s="164"/>
      <c r="J53" s="164"/>
      <c r="K53" s="164"/>
      <c r="L53" s="164"/>
      <c r="M53" s="185"/>
    </row>
    <row r="54" spans="1:13" x14ac:dyDescent="0.35">
      <c r="A54" s="18"/>
      <c r="B54" s="18"/>
      <c r="C54" s="19"/>
      <c r="D54" s="18"/>
      <c r="E54" s="101"/>
      <c r="F54" s="207"/>
      <c r="G54" s="208"/>
      <c r="H54" s="208" t="s">
        <v>462</v>
      </c>
      <c r="I54" s="164">
        <v>4.0999999999999996</v>
      </c>
      <c r="J54" s="164"/>
      <c r="K54" s="164">
        <v>10</v>
      </c>
      <c r="L54" s="164"/>
      <c r="M54" s="180">
        <f>K54*I54</f>
        <v>41</v>
      </c>
    </row>
    <row r="55" spans="1:13" x14ac:dyDescent="0.35">
      <c r="A55" s="18"/>
      <c r="B55" s="18"/>
      <c r="C55" s="19"/>
      <c r="D55" s="18"/>
      <c r="E55" s="101"/>
      <c r="F55" s="207"/>
      <c r="G55" s="208"/>
      <c r="H55" s="208" t="s">
        <v>463</v>
      </c>
      <c r="I55" s="164">
        <v>6.5</v>
      </c>
      <c r="J55" s="164"/>
      <c r="K55" s="164">
        <v>8</v>
      </c>
      <c r="L55" s="164"/>
      <c r="M55" s="180">
        <f t="shared" ref="M55:M58" si="2">K55*I55</f>
        <v>52</v>
      </c>
    </row>
    <row r="56" spans="1:13" x14ac:dyDescent="0.35">
      <c r="A56" s="18"/>
      <c r="B56" s="18"/>
      <c r="C56" s="19"/>
      <c r="D56" s="18"/>
      <c r="E56" s="101"/>
      <c r="F56" s="207"/>
      <c r="G56" s="208"/>
      <c r="H56" s="208" t="s">
        <v>464</v>
      </c>
      <c r="I56" s="164">
        <v>7.4</v>
      </c>
      <c r="J56" s="164"/>
      <c r="K56" s="164">
        <v>9</v>
      </c>
      <c r="L56" s="164"/>
      <c r="M56" s="180">
        <f t="shared" si="2"/>
        <v>66.600000000000009</v>
      </c>
    </row>
    <row r="57" spans="1:13" x14ac:dyDescent="0.35">
      <c r="A57" s="18"/>
      <c r="B57" s="18"/>
      <c r="C57" s="19"/>
      <c r="D57" s="18"/>
      <c r="E57" s="101"/>
      <c r="F57" s="207"/>
      <c r="G57" s="208"/>
      <c r="H57" s="208" t="s">
        <v>465</v>
      </c>
      <c r="I57" s="164">
        <v>1.1000000000000001</v>
      </c>
      <c r="J57" s="164"/>
      <c r="K57" s="164">
        <v>10</v>
      </c>
      <c r="L57" s="164"/>
      <c r="M57" s="180">
        <f t="shared" si="2"/>
        <v>11</v>
      </c>
    </row>
    <row r="58" spans="1:13" x14ac:dyDescent="0.35">
      <c r="A58" s="18"/>
      <c r="B58" s="18"/>
      <c r="C58" s="19"/>
      <c r="D58" s="18"/>
      <c r="E58" s="101"/>
      <c r="F58" s="207"/>
      <c r="G58" s="208"/>
      <c r="H58" s="208" t="s">
        <v>466</v>
      </c>
      <c r="I58" s="164">
        <v>8</v>
      </c>
      <c r="J58" s="164"/>
      <c r="K58" s="164">
        <v>8</v>
      </c>
      <c r="L58" s="164"/>
      <c r="M58" s="180">
        <f t="shared" si="2"/>
        <v>64</v>
      </c>
    </row>
    <row r="59" spans="1:13" x14ac:dyDescent="0.35">
      <c r="A59" s="18"/>
      <c r="B59" s="18"/>
      <c r="C59" s="19"/>
      <c r="D59" s="18"/>
      <c r="E59" s="101"/>
      <c r="F59" s="155"/>
      <c r="G59" s="156"/>
      <c r="H59" s="156" t="s">
        <v>451</v>
      </c>
      <c r="I59" s="164">
        <v>18.899999999999999</v>
      </c>
      <c r="J59" s="164"/>
      <c r="K59" s="164">
        <v>10</v>
      </c>
      <c r="L59" s="194"/>
      <c r="M59" s="180">
        <f>K59*I59</f>
        <v>189</v>
      </c>
    </row>
    <row r="60" spans="1:13" x14ac:dyDescent="0.35">
      <c r="A60" s="18"/>
      <c r="B60" s="18"/>
      <c r="C60" s="19"/>
      <c r="D60" s="18"/>
      <c r="E60" s="101"/>
      <c r="F60" s="155"/>
      <c r="G60" s="156"/>
      <c r="H60" s="156" t="s">
        <v>452</v>
      </c>
      <c r="I60" s="164">
        <v>9.4</v>
      </c>
      <c r="J60" s="164"/>
      <c r="K60" s="164">
        <v>10</v>
      </c>
      <c r="L60" s="194"/>
      <c r="M60" s="180">
        <f>K60*I60</f>
        <v>94</v>
      </c>
    </row>
    <row r="61" spans="1:13" x14ac:dyDescent="0.35">
      <c r="A61" s="18"/>
      <c r="B61" s="18"/>
      <c r="C61" s="19"/>
      <c r="D61" s="18"/>
      <c r="E61" s="101"/>
      <c r="F61" s="155"/>
      <c r="G61" s="156"/>
      <c r="H61" s="156" t="s">
        <v>453</v>
      </c>
      <c r="I61" s="164">
        <v>17.399999999999999</v>
      </c>
      <c r="J61" s="164"/>
      <c r="K61" s="164">
        <v>9</v>
      </c>
      <c r="L61" s="194"/>
      <c r="M61" s="180">
        <f>K61*I61</f>
        <v>156.6</v>
      </c>
    </row>
    <row r="62" spans="1:13" x14ac:dyDescent="0.35">
      <c r="A62" s="18"/>
      <c r="B62" s="18"/>
      <c r="C62" s="19"/>
      <c r="D62" s="18"/>
      <c r="E62" s="101"/>
      <c r="F62" s="224"/>
      <c r="G62" s="227" t="s">
        <v>474</v>
      </c>
      <c r="H62" s="227" t="s">
        <v>472</v>
      </c>
      <c r="I62" s="164">
        <v>2.5</v>
      </c>
      <c r="J62" s="229"/>
      <c r="K62" s="228">
        <v>-6.9</v>
      </c>
      <c r="L62" s="194"/>
      <c r="M62" s="180">
        <f>K62*I62</f>
        <v>-17.25</v>
      </c>
    </row>
    <row r="63" spans="1:13" x14ac:dyDescent="0.35">
      <c r="A63" s="18"/>
      <c r="B63" s="18"/>
      <c r="C63" s="19"/>
      <c r="D63" s="18"/>
      <c r="E63" s="101"/>
      <c r="F63" s="155"/>
      <c r="G63" s="156"/>
      <c r="H63" s="156"/>
      <c r="I63" s="536" t="s">
        <v>442</v>
      </c>
      <c r="J63" s="547"/>
      <c r="K63" s="537"/>
      <c r="L63" s="194"/>
      <c r="M63" s="180">
        <f>SUM(M54:M62)</f>
        <v>656.95</v>
      </c>
    </row>
    <row r="64" spans="1:13" x14ac:dyDescent="0.35">
      <c r="A64" s="18"/>
      <c r="B64" s="18"/>
      <c r="C64" s="19"/>
      <c r="D64" s="18"/>
      <c r="E64" s="101"/>
      <c r="F64" s="232"/>
      <c r="G64" s="235"/>
      <c r="H64" s="235"/>
      <c r="I64" s="536" t="s">
        <v>478</v>
      </c>
      <c r="J64" s="547"/>
      <c r="K64" s="537"/>
      <c r="L64" s="237"/>
      <c r="M64" s="236">
        <f>G53</f>
        <v>468.47640000000001</v>
      </c>
    </row>
    <row r="65" spans="1:13" x14ac:dyDescent="0.35">
      <c r="A65" s="18"/>
      <c r="B65" s="18"/>
      <c r="C65" s="19"/>
      <c r="D65" s="18"/>
      <c r="E65" s="101"/>
      <c r="F65" s="232"/>
      <c r="G65" s="235"/>
      <c r="H65" s="235"/>
      <c r="I65" s="536" t="s">
        <v>479</v>
      </c>
      <c r="J65" s="547"/>
      <c r="K65" s="537"/>
      <c r="L65" s="237"/>
      <c r="M65" s="180">
        <f>M63-M64</f>
        <v>188.47360000000003</v>
      </c>
    </row>
    <row r="66" spans="1:13" ht="87" customHeight="1" x14ac:dyDescent="0.35">
      <c r="A66" s="18"/>
      <c r="B66" s="18"/>
      <c r="C66" s="19" t="s">
        <v>53</v>
      </c>
      <c r="D66" s="18" t="s">
        <v>364</v>
      </c>
      <c r="E66" s="101" t="s">
        <v>356</v>
      </c>
      <c r="F66" s="61" t="s">
        <v>35</v>
      </c>
      <c r="G66" s="112">
        <f>125.7/100*G11</f>
        <v>648.61200000000008</v>
      </c>
      <c r="H66" s="156" t="s">
        <v>436</v>
      </c>
      <c r="I66" s="164">
        <f>14+14+6+6</f>
        <v>40</v>
      </c>
      <c r="J66" s="164"/>
      <c r="K66" s="164">
        <v>10</v>
      </c>
      <c r="L66" s="99"/>
      <c r="M66" s="180">
        <f>K66*I66</f>
        <v>400</v>
      </c>
    </row>
    <row r="67" spans="1:13" x14ac:dyDescent="0.35">
      <c r="A67" s="18"/>
      <c r="B67" s="18"/>
      <c r="C67" s="19"/>
      <c r="D67" s="18"/>
      <c r="E67" s="101"/>
      <c r="F67" s="155"/>
      <c r="G67" s="227" t="s">
        <v>473</v>
      </c>
      <c r="H67" s="227" t="s">
        <v>472</v>
      </c>
      <c r="I67" s="164">
        <v>2.5</v>
      </c>
      <c r="J67" s="229"/>
      <c r="K67" s="228">
        <v>-6.9</v>
      </c>
      <c r="L67" s="164"/>
      <c r="M67" s="185">
        <f>K67*I67</f>
        <v>-17.25</v>
      </c>
    </row>
    <row r="68" spans="1:13" x14ac:dyDescent="0.35">
      <c r="A68" s="18"/>
      <c r="B68" s="18"/>
      <c r="C68" s="19"/>
      <c r="D68" s="18"/>
      <c r="E68" s="101"/>
      <c r="F68" s="155"/>
      <c r="G68" s="156"/>
      <c r="H68" s="156"/>
      <c r="I68" s="164"/>
      <c r="J68" s="565" t="s">
        <v>442</v>
      </c>
      <c r="K68" s="549"/>
      <c r="L68" s="164"/>
      <c r="M68" s="180">
        <f>M66+M67</f>
        <v>382.75</v>
      </c>
    </row>
    <row r="69" spans="1:13" x14ac:dyDescent="0.35">
      <c r="A69" s="18"/>
      <c r="B69" s="18"/>
      <c r="C69" s="19"/>
      <c r="D69" s="18"/>
      <c r="E69" s="101"/>
      <c r="F69" s="155"/>
      <c r="G69" s="156"/>
      <c r="H69" s="156"/>
      <c r="I69" s="164"/>
      <c r="J69" s="164"/>
      <c r="K69" s="164"/>
      <c r="L69" s="164"/>
      <c r="M69" s="185"/>
    </row>
    <row r="70" spans="1:13" ht="52.5" customHeight="1" x14ac:dyDescent="0.35">
      <c r="A70" s="26"/>
      <c r="B70" s="26"/>
      <c r="C70" s="19" t="s">
        <v>58</v>
      </c>
      <c r="D70" s="18" t="s">
        <v>60</v>
      </c>
      <c r="E70" s="23" t="s">
        <v>275</v>
      </c>
      <c r="F70" s="61" t="s">
        <v>61</v>
      </c>
      <c r="G70" s="57">
        <f>2.64/100*G11</f>
        <v>13.622400000000001</v>
      </c>
      <c r="H70" s="57"/>
      <c r="I70" s="165">
        <f>3+2.1+4</f>
        <v>9.1</v>
      </c>
      <c r="J70" s="165"/>
      <c r="K70" s="165"/>
      <c r="L70" s="165"/>
      <c r="M70" s="179">
        <f>I70</f>
        <v>9.1</v>
      </c>
    </row>
    <row r="71" spans="1:13" ht="112.5" customHeight="1" x14ac:dyDescent="0.35">
      <c r="A71" s="18"/>
      <c r="B71" s="18"/>
      <c r="C71" s="19" t="s">
        <v>63</v>
      </c>
      <c r="D71" s="230" t="s">
        <v>391</v>
      </c>
      <c r="E71" s="39" t="s">
        <v>365</v>
      </c>
      <c r="F71" s="61" t="s">
        <v>35</v>
      </c>
      <c r="G71" s="112">
        <f>13.25/100*G11</f>
        <v>68.37</v>
      </c>
      <c r="H71" s="156" t="s">
        <v>439</v>
      </c>
      <c r="I71" s="164">
        <v>14.5</v>
      </c>
      <c r="J71" s="164"/>
      <c r="K71" s="164">
        <v>3</v>
      </c>
      <c r="L71" s="164"/>
      <c r="M71" s="185">
        <f>K71*I71</f>
        <v>43.5</v>
      </c>
    </row>
    <row r="72" spans="1:13" x14ac:dyDescent="0.35">
      <c r="A72" s="18"/>
      <c r="B72" s="18"/>
      <c r="C72" s="19"/>
      <c r="D72" s="230"/>
      <c r="E72" s="39"/>
      <c r="F72" s="224"/>
      <c r="G72" s="227"/>
      <c r="H72" s="227" t="s">
        <v>475</v>
      </c>
      <c r="I72" s="164">
        <v>3</v>
      </c>
      <c r="J72" s="164"/>
      <c r="K72" s="164">
        <v>3</v>
      </c>
      <c r="L72" s="164"/>
      <c r="M72" s="185">
        <f>I72*K72</f>
        <v>9</v>
      </c>
    </row>
    <row r="73" spans="1:13" x14ac:dyDescent="0.35">
      <c r="A73" s="18"/>
      <c r="B73" s="18"/>
      <c r="C73" s="19"/>
      <c r="D73" s="230"/>
      <c r="E73" s="39"/>
      <c r="F73" s="224"/>
      <c r="G73" s="227"/>
      <c r="H73" s="227"/>
      <c r="I73" s="164"/>
      <c r="J73" s="536" t="s">
        <v>442</v>
      </c>
      <c r="K73" s="537"/>
      <c r="L73" s="164"/>
      <c r="M73" s="185">
        <f>M71-M72</f>
        <v>34.5</v>
      </c>
    </row>
    <row r="74" spans="1:13" ht="15" x14ac:dyDescent="0.35">
      <c r="A74" s="12" t="s">
        <v>65</v>
      </c>
      <c r="B74" s="12"/>
      <c r="C74" s="12"/>
      <c r="D74" s="12"/>
      <c r="E74" s="42" t="s">
        <v>66</v>
      </c>
      <c r="F74" s="12"/>
      <c r="G74" s="12"/>
      <c r="H74" s="12"/>
      <c r="I74" s="170"/>
      <c r="J74" s="170"/>
      <c r="K74" s="170"/>
      <c r="L74" s="170"/>
      <c r="M74" s="188"/>
    </row>
    <row r="75" spans="1:13" ht="48.75" customHeight="1" x14ac:dyDescent="0.35">
      <c r="A75" s="18"/>
      <c r="B75" s="18"/>
      <c r="C75" s="19" t="s">
        <v>26</v>
      </c>
      <c r="D75" s="21" t="s">
        <v>67</v>
      </c>
      <c r="E75" s="39" t="s">
        <v>276</v>
      </c>
      <c r="F75" s="61" t="s">
        <v>35</v>
      </c>
      <c r="G75" s="112">
        <v>72.5</v>
      </c>
      <c r="H75" s="156"/>
      <c r="I75" s="164">
        <v>17.5</v>
      </c>
      <c r="J75" s="164"/>
      <c r="K75" s="164">
        <v>2.2999999999999998</v>
      </c>
      <c r="L75" s="164"/>
      <c r="M75" s="185">
        <f>K75*I75</f>
        <v>40.25</v>
      </c>
    </row>
    <row r="76" spans="1:13" ht="33.75" customHeight="1" x14ac:dyDescent="0.35">
      <c r="A76" s="18"/>
      <c r="B76" s="18"/>
      <c r="C76" s="19" t="s">
        <v>52</v>
      </c>
      <c r="D76" s="21" t="s">
        <v>350</v>
      </c>
      <c r="E76" s="23" t="s">
        <v>348</v>
      </c>
      <c r="F76" s="61" t="s">
        <v>71</v>
      </c>
      <c r="G76" s="112">
        <f>12.26/100*G11</f>
        <v>63.261600000000001</v>
      </c>
      <c r="H76" s="156"/>
      <c r="I76" s="164">
        <v>5</v>
      </c>
      <c r="J76" s="164"/>
      <c r="K76" s="164">
        <v>10.3</v>
      </c>
      <c r="L76" s="164"/>
      <c r="M76" s="180">
        <f>K76*I76</f>
        <v>51.5</v>
      </c>
    </row>
    <row r="77" spans="1:13" ht="33.75" customHeight="1" x14ac:dyDescent="0.35">
      <c r="A77" s="18"/>
      <c r="B77" s="18"/>
      <c r="C77" s="19" t="s">
        <v>53</v>
      </c>
      <c r="D77" s="21" t="s">
        <v>352</v>
      </c>
      <c r="E77" s="39" t="s">
        <v>351</v>
      </c>
      <c r="F77" s="61" t="s">
        <v>71</v>
      </c>
      <c r="G77" s="112">
        <f>8.01/100*G11</f>
        <v>41.331600000000002</v>
      </c>
      <c r="H77" s="156"/>
      <c r="I77" s="164"/>
      <c r="J77" s="164"/>
      <c r="K77" s="164"/>
      <c r="L77" s="164"/>
      <c r="M77" s="180">
        <v>0</v>
      </c>
    </row>
    <row r="78" spans="1:13" ht="16.5" customHeight="1" x14ac:dyDescent="0.35">
      <c r="A78" s="18"/>
      <c r="B78" s="18"/>
      <c r="C78" s="19" t="s">
        <v>54</v>
      </c>
      <c r="D78" s="21" t="s">
        <v>72</v>
      </c>
      <c r="E78" s="23" t="s">
        <v>349</v>
      </c>
      <c r="F78" s="61" t="s">
        <v>71</v>
      </c>
      <c r="G78" s="112">
        <f>4/100*G11</f>
        <v>20.64</v>
      </c>
      <c r="H78" s="156"/>
      <c r="I78" s="164"/>
      <c r="J78" s="164"/>
      <c r="K78" s="164"/>
      <c r="L78" s="164"/>
      <c r="M78" s="185" t="s">
        <v>454</v>
      </c>
    </row>
    <row r="79" spans="1:13" ht="84.75" customHeight="1" x14ac:dyDescent="0.35">
      <c r="A79" s="18"/>
      <c r="B79" s="18"/>
      <c r="C79" s="19" t="s">
        <v>58</v>
      </c>
      <c r="D79" s="21" t="s">
        <v>392</v>
      </c>
      <c r="E79" s="39" t="s">
        <v>278</v>
      </c>
      <c r="F79" s="61" t="s">
        <v>35</v>
      </c>
      <c r="G79" s="47">
        <v>119</v>
      </c>
      <c r="H79" s="47"/>
      <c r="I79" s="165">
        <v>6.91</v>
      </c>
      <c r="J79" s="165"/>
      <c r="K79" s="165">
        <v>10.5</v>
      </c>
      <c r="L79" s="165"/>
      <c r="M79" s="183">
        <f>K79*I79</f>
        <v>72.555000000000007</v>
      </c>
    </row>
    <row r="80" spans="1:13" ht="26" x14ac:dyDescent="0.35">
      <c r="A80" s="36" t="s">
        <v>279</v>
      </c>
      <c r="B80" s="36"/>
      <c r="C80" s="48"/>
      <c r="D80" s="48"/>
      <c r="E80" s="37"/>
      <c r="F80" s="36"/>
      <c r="G80" s="37"/>
      <c r="H80" s="37"/>
      <c r="I80" s="168"/>
      <c r="J80" s="168"/>
      <c r="K80" s="168"/>
      <c r="L80" s="168"/>
      <c r="M80" s="186"/>
    </row>
    <row r="81" spans="1:13" x14ac:dyDescent="0.35">
      <c r="A81" s="44"/>
      <c r="B81" s="44" t="s">
        <v>73</v>
      </c>
      <c r="C81" s="44"/>
      <c r="D81" s="44"/>
      <c r="E81" s="49" t="s">
        <v>74</v>
      </c>
      <c r="F81" s="44"/>
      <c r="G81" s="45"/>
      <c r="H81" s="45"/>
      <c r="I81" s="171"/>
      <c r="J81" s="171"/>
      <c r="K81" s="171"/>
      <c r="L81" s="171"/>
      <c r="M81" s="189"/>
    </row>
    <row r="82" spans="1:13" ht="116.25" customHeight="1" x14ac:dyDescent="0.35">
      <c r="A82" s="18"/>
      <c r="B82" s="18"/>
      <c r="C82" s="19" t="s">
        <v>33</v>
      </c>
      <c r="D82" s="18" t="s">
        <v>76</v>
      </c>
      <c r="E82" s="22" t="s">
        <v>77</v>
      </c>
      <c r="F82" s="61" t="s">
        <v>13</v>
      </c>
      <c r="G82" s="57">
        <v>21</v>
      </c>
      <c r="H82" s="57"/>
      <c r="I82" s="165">
        <v>7</v>
      </c>
      <c r="J82" s="165"/>
      <c r="K82" s="165">
        <v>3</v>
      </c>
      <c r="L82" s="165"/>
      <c r="M82" s="183">
        <f>K82*I82</f>
        <v>21</v>
      </c>
    </row>
    <row r="83" spans="1:13" ht="70.5" customHeight="1" x14ac:dyDescent="0.35">
      <c r="A83" s="18"/>
      <c r="B83" s="18"/>
      <c r="C83" s="19" t="s">
        <v>47</v>
      </c>
      <c r="D83" s="18" t="s">
        <v>79</v>
      </c>
      <c r="E83" s="22" t="s">
        <v>280</v>
      </c>
      <c r="F83" s="61" t="s">
        <v>13</v>
      </c>
      <c r="G83" s="112">
        <v>11</v>
      </c>
      <c r="H83" s="156"/>
      <c r="I83" s="164">
        <v>2.9</v>
      </c>
      <c r="J83" s="164"/>
      <c r="K83" s="164">
        <v>3.3</v>
      </c>
      <c r="L83" s="164"/>
      <c r="M83" s="185">
        <f>K83*I83</f>
        <v>9.5699999999999985</v>
      </c>
    </row>
    <row r="84" spans="1:13" ht="45" x14ac:dyDescent="0.35">
      <c r="A84" s="24" t="s">
        <v>281</v>
      </c>
      <c r="B84" s="24"/>
      <c r="C84" s="25"/>
      <c r="D84" s="25"/>
      <c r="E84" s="35"/>
      <c r="F84" s="36"/>
      <c r="G84" s="37"/>
      <c r="H84" s="37"/>
      <c r="I84" s="168"/>
      <c r="J84" s="168"/>
      <c r="K84" s="168"/>
      <c r="L84" s="168"/>
      <c r="M84" s="186"/>
    </row>
    <row r="85" spans="1:13" ht="15" x14ac:dyDescent="0.35">
      <c r="A85" s="14"/>
      <c r="B85" s="14" t="s">
        <v>80</v>
      </c>
      <c r="C85" s="14"/>
      <c r="D85" s="14" t="s">
        <v>88</v>
      </c>
      <c r="E85" s="43" t="s">
        <v>81</v>
      </c>
      <c r="F85" s="44"/>
      <c r="G85" s="45"/>
      <c r="H85" s="45"/>
      <c r="I85" s="171"/>
      <c r="J85" s="171"/>
      <c r="K85" s="171"/>
      <c r="L85" s="171"/>
      <c r="M85" s="189"/>
    </row>
    <row r="86" spans="1:13" ht="90.75" customHeight="1" x14ac:dyDescent="0.35">
      <c r="A86" s="19"/>
      <c r="B86" s="19"/>
      <c r="C86" s="19" t="s">
        <v>11</v>
      </c>
      <c r="D86" s="18" t="s">
        <v>82</v>
      </c>
      <c r="E86" s="30" t="s">
        <v>83</v>
      </c>
      <c r="F86" s="61" t="s">
        <v>35</v>
      </c>
      <c r="G86" s="112">
        <f>72.03/100*G11</f>
        <v>371.6748</v>
      </c>
      <c r="H86" s="156" t="s">
        <v>456</v>
      </c>
      <c r="I86" s="164"/>
      <c r="J86" s="164"/>
      <c r="K86" s="164"/>
      <c r="L86" s="164"/>
      <c r="M86" s="185">
        <v>530.14</v>
      </c>
    </row>
    <row r="87" spans="1:13" x14ac:dyDescent="0.35">
      <c r="A87" s="19"/>
      <c r="B87" s="19"/>
      <c r="C87" s="19"/>
      <c r="D87" s="18"/>
      <c r="E87" s="30"/>
      <c r="F87" s="224"/>
      <c r="G87" s="227"/>
      <c r="H87" s="227"/>
      <c r="I87" s="164"/>
      <c r="J87" s="536" t="s">
        <v>442</v>
      </c>
      <c r="K87" s="537"/>
      <c r="L87" s="164"/>
      <c r="M87" s="185">
        <f>M86</f>
        <v>530.14</v>
      </c>
    </row>
    <row r="88" spans="1:13" x14ac:dyDescent="0.35">
      <c r="A88" s="19"/>
      <c r="B88" s="19"/>
      <c r="C88" s="19"/>
      <c r="D88" s="18"/>
      <c r="E88" s="30"/>
      <c r="F88" s="232"/>
      <c r="G88" s="235"/>
      <c r="H88" s="235"/>
      <c r="I88" s="164"/>
      <c r="J88" s="536" t="s">
        <v>478</v>
      </c>
      <c r="K88" s="537"/>
      <c r="L88" s="164"/>
      <c r="M88" s="236">
        <f>G86</f>
        <v>371.6748</v>
      </c>
    </row>
    <row r="89" spans="1:13" x14ac:dyDescent="0.35">
      <c r="A89" s="19"/>
      <c r="B89" s="19"/>
      <c r="C89" s="19"/>
      <c r="D89" s="18"/>
      <c r="E89" s="30"/>
      <c r="F89" s="232"/>
      <c r="G89" s="235"/>
      <c r="H89" s="235"/>
      <c r="I89" s="164"/>
      <c r="J89" s="536" t="s">
        <v>479</v>
      </c>
      <c r="K89" s="537"/>
      <c r="L89" s="164"/>
      <c r="M89" s="180">
        <v>158.13999999999999</v>
      </c>
    </row>
    <row r="90" spans="1:13" ht="82.5" customHeight="1" x14ac:dyDescent="0.35">
      <c r="A90" s="19"/>
      <c r="B90" s="19"/>
      <c r="C90" s="19" t="s">
        <v>20</v>
      </c>
      <c r="D90" s="129" t="s">
        <v>397</v>
      </c>
      <c r="E90" s="22" t="s">
        <v>84</v>
      </c>
      <c r="F90" s="61" t="s">
        <v>35</v>
      </c>
      <c r="G90" s="112">
        <f>37.25/100*G11</f>
        <v>192.21</v>
      </c>
      <c r="H90" s="156" t="s">
        <v>455</v>
      </c>
      <c r="I90" s="164">
        <v>17.5</v>
      </c>
      <c r="J90" s="164">
        <v>0.59</v>
      </c>
      <c r="K90" s="164"/>
      <c r="L90" s="164"/>
      <c r="M90" s="180">
        <f>J90*I90</f>
        <v>10.324999999999999</v>
      </c>
    </row>
    <row r="91" spans="1:13" ht="82.5" customHeight="1" x14ac:dyDescent="0.35">
      <c r="A91" s="19"/>
      <c r="B91" s="19"/>
      <c r="C91" s="19" t="s">
        <v>32</v>
      </c>
      <c r="D91" s="129" t="s">
        <v>398</v>
      </c>
      <c r="E91" s="22" t="s">
        <v>85</v>
      </c>
      <c r="F91" s="61" t="s">
        <v>35</v>
      </c>
      <c r="G91" s="112">
        <f>100/100*G11</f>
        <v>516</v>
      </c>
      <c r="H91" s="156" t="s">
        <v>457</v>
      </c>
      <c r="I91" s="164"/>
      <c r="J91" s="164"/>
      <c r="K91" s="164"/>
      <c r="L91" s="164"/>
      <c r="M91" s="185">
        <v>530.14</v>
      </c>
    </row>
    <row r="92" spans="1:13" x14ac:dyDescent="0.35">
      <c r="A92" s="19"/>
      <c r="B92" s="19"/>
      <c r="C92" s="19"/>
      <c r="D92" s="129"/>
      <c r="E92" s="22"/>
      <c r="F92" s="224"/>
      <c r="G92" s="227"/>
      <c r="H92" s="225"/>
      <c r="I92" s="228"/>
      <c r="J92" s="536" t="s">
        <v>442</v>
      </c>
      <c r="K92" s="537"/>
      <c r="L92" s="164"/>
      <c r="M92" s="185">
        <f>M91</f>
        <v>530.14</v>
      </c>
    </row>
    <row r="93" spans="1:13" x14ac:dyDescent="0.35">
      <c r="A93" s="19"/>
      <c r="B93" s="19"/>
      <c r="C93" s="19"/>
      <c r="D93" s="129"/>
      <c r="E93" s="22"/>
      <c r="F93" s="232"/>
      <c r="G93" s="235"/>
      <c r="H93" s="233"/>
      <c r="I93" s="231"/>
      <c r="J93" s="536" t="s">
        <v>478</v>
      </c>
      <c r="K93" s="537"/>
      <c r="L93" s="164"/>
      <c r="M93" s="185">
        <v>516</v>
      </c>
    </row>
    <row r="94" spans="1:13" x14ac:dyDescent="0.35">
      <c r="A94" s="19"/>
      <c r="B94" s="19"/>
      <c r="C94" s="19"/>
      <c r="D94" s="129"/>
      <c r="E94" s="22"/>
      <c r="F94" s="232"/>
      <c r="G94" s="235"/>
      <c r="H94" s="233"/>
      <c r="I94" s="231"/>
      <c r="J94" s="536" t="s">
        <v>479</v>
      </c>
      <c r="K94" s="537"/>
      <c r="L94" s="164"/>
      <c r="M94" s="185">
        <f>M92-M93</f>
        <v>14.139999999999986</v>
      </c>
    </row>
    <row r="95" spans="1:13" ht="72" customHeight="1" x14ac:dyDescent="0.35">
      <c r="A95" s="19"/>
      <c r="B95" s="19"/>
      <c r="C95" s="19" t="s">
        <v>33</v>
      </c>
      <c r="D95" s="18" t="s">
        <v>86</v>
      </c>
      <c r="E95" s="50" t="s">
        <v>341</v>
      </c>
      <c r="F95" s="61" t="s">
        <v>87</v>
      </c>
      <c r="G95" s="112">
        <f>45.26/100*G11</f>
        <v>233.54159999999999</v>
      </c>
      <c r="H95" s="554" t="s">
        <v>458</v>
      </c>
      <c r="I95" s="555"/>
      <c r="J95" s="164"/>
      <c r="K95" s="164"/>
      <c r="L95" s="164"/>
      <c r="M95" s="185">
        <v>180</v>
      </c>
    </row>
    <row r="96" spans="1:13" ht="26" x14ac:dyDescent="0.35">
      <c r="A96" s="36" t="s">
        <v>282</v>
      </c>
      <c r="B96" s="36"/>
      <c r="C96" s="48"/>
      <c r="D96" s="48"/>
      <c r="E96" s="37"/>
      <c r="F96" s="36"/>
      <c r="G96" s="37"/>
      <c r="H96" s="37"/>
      <c r="I96" s="168"/>
      <c r="J96" s="168"/>
      <c r="K96" s="168"/>
      <c r="L96" s="168"/>
      <c r="M96" s="186"/>
    </row>
    <row r="97" spans="1:13" ht="15" x14ac:dyDescent="0.35">
      <c r="A97" s="12" t="s">
        <v>88</v>
      </c>
      <c r="B97" s="12"/>
      <c r="C97" s="12"/>
      <c r="D97" s="12"/>
      <c r="E97" s="42" t="s">
        <v>283</v>
      </c>
      <c r="F97" s="12"/>
      <c r="G97" s="12"/>
      <c r="H97" s="12"/>
      <c r="I97" s="170"/>
      <c r="J97" s="170"/>
      <c r="K97" s="170"/>
      <c r="L97" s="170"/>
      <c r="M97" s="188"/>
    </row>
    <row r="98" spans="1:13" ht="15" x14ac:dyDescent="0.35">
      <c r="A98" s="12" t="s">
        <v>75</v>
      </c>
      <c r="B98" s="12"/>
      <c r="C98" s="12"/>
      <c r="D98" s="12"/>
      <c r="E98" s="42" t="s">
        <v>90</v>
      </c>
      <c r="F98" s="12"/>
      <c r="G98" s="12"/>
      <c r="H98" s="12"/>
      <c r="I98" s="170"/>
      <c r="J98" s="170"/>
      <c r="K98" s="170"/>
      <c r="L98" s="170"/>
      <c r="M98" s="188"/>
    </row>
    <row r="99" spans="1:13" x14ac:dyDescent="0.35">
      <c r="A99" s="44"/>
      <c r="B99" s="44" t="s">
        <v>91</v>
      </c>
      <c r="C99" s="44"/>
      <c r="D99" s="44"/>
      <c r="E99" s="49" t="s">
        <v>92</v>
      </c>
      <c r="F99" s="44"/>
      <c r="G99" s="45"/>
      <c r="H99" s="45"/>
      <c r="I99" s="171"/>
      <c r="J99" s="171"/>
      <c r="K99" s="171"/>
      <c r="L99" s="171"/>
      <c r="M99" s="189"/>
    </row>
    <row r="100" spans="1:13" ht="102" customHeight="1" x14ac:dyDescent="0.35">
      <c r="A100" s="18"/>
      <c r="B100" s="18"/>
      <c r="C100" s="19" t="s">
        <v>11</v>
      </c>
      <c r="D100" s="61" t="s">
        <v>93</v>
      </c>
      <c r="E100" s="40" t="s">
        <v>342</v>
      </c>
      <c r="F100" s="61" t="s">
        <v>94</v>
      </c>
      <c r="G100" s="112">
        <v>8.4560000000000013</v>
      </c>
      <c r="H100" s="554" t="s">
        <v>459</v>
      </c>
      <c r="I100" s="555"/>
      <c r="J100" s="164"/>
      <c r="K100" s="164"/>
      <c r="L100" s="164"/>
      <c r="M100" s="180">
        <v>16.7</v>
      </c>
    </row>
    <row r="101" spans="1:13" x14ac:dyDescent="0.35">
      <c r="A101" s="18"/>
      <c r="B101" s="18"/>
      <c r="C101" s="19"/>
      <c r="D101" s="224"/>
      <c r="E101" s="40"/>
      <c r="F101" s="224"/>
      <c r="G101" s="227"/>
      <c r="H101" s="225"/>
      <c r="I101" s="226"/>
      <c r="J101" s="536" t="s">
        <v>442</v>
      </c>
      <c r="K101" s="537"/>
      <c r="L101" s="164"/>
      <c r="M101" s="180">
        <f>M100</f>
        <v>16.7</v>
      </c>
    </row>
    <row r="102" spans="1:13" x14ac:dyDescent="0.35">
      <c r="A102" s="18"/>
      <c r="B102" s="18"/>
      <c r="C102" s="19"/>
      <c r="D102" s="232"/>
      <c r="E102" s="40"/>
      <c r="F102" s="232"/>
      <c r="G102" s="235"/>
      <c r="H102" s="233"/>
      <c r="I102" s="234"/>
      <c r="J102" s="536" t="s">
        <v>478</v>
      </c>
      <c r="K102" s="537"/>
      <c r="L102" s="164"/>
      <c r="M102" s="236">
        <f>G100</f>
        <v>8.4560000000000013</v>
      </c>
    </row>
    <row r="103" spans="1:13" x14ac:dyDescent="0.35">
      <c r="A103" s="18"/>
      <c r="B103" s="18"/>
      <c r="C103" s="19"/>
      <c r="D103" s="232"/>
      <c r="E103" s="40"/>
      <c r="F103" s="232"/>
      <c r="G103" s="235"/>
      <c r="H103" s="233"/>
      <c r="I103" s="234"/>
      <c r="J103" s="536" t="s">
        <v>479</v>
      </c>
      <c r="K103" s="537"/>
      <c r="L103" s="164"/>
      <c r="M103" s="180">
        <v>8.6999999999999993</v>
      </c>
    </row>
    <row r="104" spans="1:13" ht="111.75" customHeight="1" x14ac:dyDescent="0.35">
      <c r="A104" s="18"/>
      <c r="B104" s="18"/>
      <c r="C104" s="19" t="s">
        <v>12</v>
      </c>
      <c r="D104" s="61" t="s">
        <v>95</v>
      </c>
      <c r="E104" s="40" t="s">
        <v>284</v>
      </c>
      <c r="F104" s="61" t="s">
        <v>94</v>
      </c>
      <c r="G104" s="112">
        <v>0</v>
      </c>
      <c r="H104" s="156"/>
      <c r="I104" s="164"/>
      <c r="J104" s="164"/>
      <c r="K104" s="164"/>
      <c r="L104" s="164"/>
      <c r="M104" s="185"/>
    </row>
    <row r="105" spans="1:13" ht="73.5" customHeight="1" x14ac:dyDescent="0.35">
      <c r="A105" s="18"/>
      <c r="B105" s="18"/>
      <c r="C105" s="19" t="s">
        <v>20</v>
      </c>
      <c r="D105" s="61" t="s">
        <v>96</v>
      </c>
      <c r="E105" s="40" t="s">
        <v>343</v>
      </c>
      <c r="F105" s="61" t="s">
        <v>94</v>
      </c>
      <c r="G105" s="117">
        <v>14</v>
      </c>
      <c r="H105" s="117"/>
      <c r="I105" s="167"/>
      <c r="J105" s="167"/>
      <c r="K105" s="167"/>
      <c r="L105" s="167"/>
      <c r="M105" s="199"/>
    </row>
    <row r="106" spans="1:13" ht="70.5" customHeight="1" x14ac:dyDescent="0.35">
      <c r="A106" s="18"/>
      <c r="B106" s="18"/>
      <c r="C106" s="19" t="s">
        <v>33</v>
      </c>
      <c r="D106" s="61" t="s">
        <v>97</v>
      </c>
      <c r="E106" s="23" t="s">
        <v>285</v>
      </c>
      <c r="F106" s="61" t="s">
        <v>13</v>
      </c>
      <c r="G106" s="112">
        <v>5.8</v>
      </c>
      <c r="H106" s="156"/>
      <c r="I106" s="164"/>
      <c r="J106" s="164"/>
      <c r="K106" s="164"/>
      <c r="L106" s="164"/>
      <c r="M106" s="185"/>
    </row>
    <row r="107" spans="1:13" ht="43.5" customHeight="1" x14ac:dyDescent="0.35">
      <c r="A107" s="18"/>
      <c r="B107" s="18"/>
      <c r="C107" s="19" t="s">
        <v>51</v>
      </c>
      <c r="D107" s="61" t="s">
        <v>99</v>
      </c>
      <c r="E107" s="23" t="s">
        <v>100</v>
      </c>
      <c r="F107" s="51" t="s">
        <v>22</v>
      </c>
      <c r="G107" s="112">
        <v>1</v>
      </c>
      <c r="H107" s="156"/>
      <c r="I107" s="164"/>
      <c r="J107" s="164"/>
      <c r="K107" s="164"/>
      <c r="L107" s="164"/>
      <c r="M107" s="185"/>
    </row>
    <row r="108" spans="1:13" ht="46.5" customHeight="1" x14ac:dyDescent="0.35">
      <c r="A108" s="18"/>
      <c r="B108" s="18"/>
      <c r="C108" s="19" t="s">
        <v>52</v>
      </c>
      <c r="D108" s="61" t="s">
        <v>101</v>
      </c>
      <c r="E108" s="23" t="s">
        <v>102</v>
      </c>
      <c r="F108" s="51" t="s">
        <v>22</v>
      </c>
      <c r="G108" s="112">
        <v>1</v>
      </c>
      <c r="H108" s="156"/>
      <c r="I108" s="164"/>
      <c r="J108" s="164"/>
      <c r="K108" s="164"/>
      <c r="L108" s="164"/>
      <c r="M108" s="185"/>
    </row>
    <row r="109" spans="1:13" ht="15" x14ac:dyDescent="0.35">
      <c r="A109" s="12" t="s">
        <v>103</v>
      </c>
      <c r="B109" s="12"/>
      <c r="C109" s="12"/>
      <c r="D109" s="12"/>
      <c r="E109" s="42" t="s">
        <v>104</v>
      </c>
      <c r="F109" s="12"/>
      <c r="G109" s="12"/>
      <c r="H109" s="12"/>
      <c r="I109" s="170"/>
      <c r="J109" s="170"/>
      <c r="K109" s="170"/>
      <c r="L109" s="170"/>
      <c r="M109" s="188"/>
    </row>
    <row r="110" spans="1:13" x14ac:dyDescent="0.35">
      <c r="A110" s="44"/>
      <c r="B110" s="44" t="s">
        <v>105</v>
      </c>
      <c r="C110" s="44"/>
      <c r="D110" s="44"/>
      <c r="E110" s="49" t="s">
        <v>106</v>
      </c>
      <c r="F110" s="44"/>
      <c r="G110" s="45"/>
      <c r="H110" s="45"/>
      <c r="I110" s="171"/>
      <c r="J110" s="171"/>
      <c r="K110" s="171"/>
      <c r="L110" s="171"/>
      <c r="M110" s="189"/>
    </row>
    <row r="111" spans="1:13" ht="60.75" customHeight="1" x14ac:dyDescent="0.35">
      <c r="A111" s="19"/>
      <c r="B111" s="19"/>
      <c r="C111" s="19" t="s">
        <v>11</v>
      </c>
      <c r="D111" s="61"/>
      <c r="E111" s="53" t="s">
        <v>107</v>
      </c>
      <c r="F111" s="61"/>
      <c r="G111" s="112"/>
      <c r="H111" s="156"/>
      <c r="I111" s="164"/>
      <c r="J111" s="164"/>
      <c r="K111" s="164"/>
      <c r="L111" s="164"/>
      <c r="M111" s="185"/>
    </row>
    <row r="112" spans="1:13" x14ac:dyDescent="0.35">
      <c r="A112" s="19"/>
      <c r="B112" s="19"/>
      <c r="C112" s="19" t="s">
        <v>14</v>
      </c>
      <c r="D112" s="61"/>
      <c r="E112" s="54" t="s">
        <v>108</v>
      </c>
      <c r="F112" s="61" t="s">
        <v>170</v>
      </c>
      <c r="G112" s="112">
        <v>22</v>
      </c>
      <c r="H112" s="156"/>
      <c r="I112" s="164"/>
      <c r="J112" s="164"/>
      <c r="K112" s="164"/>
      <c r="L112" s="164"/>
      <c r="M112" s="185">
        <v>44</v>
      </c>
    </row>
    <row r="113" spans="1:13" x14ac:dyDescent="0.35">
      <c r="A113" s="19"/>
      <c r="B113" s="19"/>
      <c r="C113" s="19"/>
      <c r="D113" s="232"/>
      <c r="E113" s="54"/>
      <c r="F113" s="232"/>
      <c r="G113" s="235"/>
      <c r="H113" s="235"/>
      <c r="I113" s="164"/>
      <c r="J113" s="536" t="s">
        <v>478</v>
      </c>
      <c r="K113" s="537"/>
      <c r="L113" s="164"/>
      <c r="M113" s="236">
        <f>G112</f>
        <v>22</v>
      </c>
    </row>
    <row r="114" spans="1:13" x14ac:dyDescent="0.35">
      <c r="A114" s="19"/>
      <c r="B114" s="19"/>
      <c r="C114" s="19"/>
      <c r="D114" s="232"/>
      <c r="E114" s="54"/>
      <c r="F114" s="232"/>
      <c r="G114" s="235"/>
      <c r="H114" s="235"/>
      <c r="I114" s="164"/>
      <c r="J114" s="536" t="s">
        <v>479</v>
      </c>
      <c r="K114" s="537"/>
      <c r="L114" s="164"/>
      <c r="M114" s="236">
        <f>M112-M113</f>
        <v>22</v>
      </c>
    </row>
    <row r="115" spans="1:13" x14ac:dyDescent="0.35">
      <c r="A115" s="19"/>
      <c r="B115" s="19"/>
      <c r="C115" s="19"/>
      <c r="D115" s="246"/>
      <c r="E115" s="54"/>
      <c r="F115" s="246"/>
      <c r="G115" s="247"/>
      <c r="H115" s="247"/>
      <c r="I115" s="164"/>
      <c r="J115" s="315"/>
      <c r="K115" s="316"/>
      <c r="L115" s="164"/>
      <c r="M115" s="236"/>
    </row>
    <row r="116" spans="1:13" x14ac:dyDescent="0.35">
      <c r="A116" s="19"/>
      <c r="B116" s="19"/>
      <c r="C116" s="19" t="s">
        <v>15</v>
      </c>
      <c r="D116" s="61"/>
      <c r="E116" s="54" t="s">
        <v>109</v>
      </c>
      <c r="F116" s="61" t="s">
        <v>170</v>
      </c>
      <c r="G116" s="112">
        <v>12</v>
      </c>
      <c r="H116" s="156"/>
      <c r="I116" s="164"/>
      <c r="J116" s="164"/>
      <c r="K116" s="164"/>
      <c r="L116" s="164"/>
      <c r="M116" s="185">
        <v>12</v>
      </c>
    </row>
    <row r="117" spans="1:13" x14ac:dyDescent="0.35">
      <c r="A117" s="19"/>
      <c r="B117" s="19"/>
      <c r="C117" s="19" t="s">
        <v>16</v>
      </c>
      <c r="D117" s="61"/>
      <c r="E117" s="54" t="s">
        <v>110</v>
      </c>
      <c r="F117" s="61" t="s">
        <v>170</v>
      </c>
      <c r="G117" s="112">
        <f>0.2/100*G11</f>
        <v>1.032</v>
      </c>
      <c r="H117" s="156"/>
      <c r="I117" s="164"/>
      <c r="J117" s="164"/>
      <c r="K117" s="164"/>
      <c r="L117" s="164"/>
      <c r="M117" s="185"/>
    </row>
    <row r="118" spans="1:13" x14ac:dyDescent="0.35">
      <c r="A118" s="19"/>
      <c r="B118" s="19"/>
      <c r="C118" s="19" t="s">
        <v>17</v>
      </c>
      <c r="D118" s="61"/>
      <c r="E118" s="54" t="s">
        <v>111</v>
      </c>
      <c r="F118" s="61" t="s">
        <v>170</v>
      </c>
      <c r="G118" s="112">
        <v>2</v>
      </c>
      <c r="H118" s="156"/>
      <c r="I118" s="164"/>
      <c r="J118" s="164"/>
      <c r="K118" s="164"/>
      <c r="L118" s="164"/>
      <c r="M118" s="185"/>
    </row>
    <row r="119" spans="1:13" ht="51.75" customHeight="1" x14ac:dyDescent="0.35">
      <c r="A119" s="19"/>
      <c r="B119" s="19"/>
      <c r="C119" s="19" t="s">
        <v>32</v>
      </c>
      <c r="D119" s="61"/>
      <c r="E119" s="30" t="s">
        <v>112</v>
      </c>
      <c r="F119" s="61"/>
      <c r="G119" s="112"/>
      <c r="H119" s="156"/>
      <c r="I119" s="164"/>
      <c r="J119" s="164"/>
      <c r="K119" s="164"/>
      <c r="L119" s="164"/>
      <c r="M119" s="185"/>
    </row>
    <row r="120" spans="1:13" x14ac:dyDescent="0.35">
      <c r="A120" s="19"/>
      <c r="B120" s="19"/>
      <c r="C120" s="19" t="s">
        <v>78</v>
      </c>
      <c r="D120" s="61"/>
      <c r="E120" s="54" t="s">
        <v>113</v>
      </c>
      <c r="F120" s="61" t="s">
        <v>89</v>
      </c>
      <c r="G120" s="112">
        <v>2</v>
      </c>
      <c r="H120" s="156"/>
      <c r="I120" s="164"/>
      <c r="J120" s="164"/>
      <c r="K120" s="164"/>
      <c r="L120" s="164"/>
      <c r="M120" s="185">
        <v>2</v>
      </c>
    </row>
    <row r="121" spans="1:13" x14ac:dyDescent="0.35">
      <c r="A121" s="19"/>
      <c r="B121" s="19"/>
      <c r="C121" s="19" t="s">
        <v>169</v>
      </c>
      <c r="D121" s="61"/>
      <c r="E121" s="54" t="s">
        <v>114</v>
      </c>
      <c r="F121" s="61" t="s">
        <v>89</v>
      </c>
      <c r="G121" s="112">
        <v>2</v>
      </c>
      <c r="H121" s="156"/>
      <c r="I121" s="164"/>
      <c r="J121" s="164"/>
      <c r="K121" s="164"/>
      <c r="L121" s="164"/>
      <c r="M121" s="185">
        <v>2</v>
      </c>
    </row>
    <row r="122" spans="1:13" x14ac:dyDescent="0.35">
      <c r="A122" s="19"/>
      <c r="B122" s="19"/>
      <c r="C122" s="19" t="s">
        <v>37</v>
      </c>
      <c r="D122" s="61"/>
      <c r="E122" s="54" t="s">
        <v>115</v>
      </c>
      <c r="F122" s="61" t="s">
        <v>89</v>
      </c>
      <c r="G122" s="112">
        <f>0.4/100*G11</f>
        <v>2.0640000000000001</v>
      </c>
      <c r="H122" s="156"/>
      <c r="I122" s="164"/>
      <c r="J122" s="164"/>
      <c r="K122" s="164"/>
      <c r="L122" s="164"/>
      <c r="M122" s="185"/>
    </row>
    <row r="123" spans="1:13" x14ac:dyDescent="0.35">
      <c r="A123" s="44"/>
      <c r="B123" s="44" t="s">
        <v>117</v>
      </c>
      <c r="C123" s="44"/>
      <c r="D123" s="44"/>
      <c r="E123" s="49" t="s">
        <v>118</v>
      </c>
      <c r="F123" s="44"/>
      <c r="G123" s="45"/>
      <c r="H123" s="45"/>
      <c r="I123" s="171"/>
      <c r="J123" s="171"/>
      <c r="K123" s="171"/>
      <c r="L123" s="171"/>
      <c r="M123" s="189"/>
    </row>
    <row r="124" spans="1:13" ht="84" customHeight="1" x14ac:dyDescent="0.35">
      <c r="A124" s="19"/>
      <c r="B124" s="19"/>
      <c r="C124" s="19" t="s">
        <v>11</v>
      </c>
      <c r="D124" s="61"/>
      <c r="E124" s="54" t="s">
        <v>119</v>
      </c>
      <c r="F124" s="61"/>
      <c r="G124" s="112"/>
      <c r="H124" s="156"/>
      <c r="I124" s="164"/>
      <c r="J124" s="164"/>
      <c r="K124" s="164"/>
      <c r="L124" s="164"/>
      <c r="M124" s="185"/>
    </row>
    <row r="125" spans="1:13" x14ac:dyDescent="0.35">
      <c r="A125" s="19"/>
      <c r="B125" s="19"/>
      <c r="C125" s="19" t="s">
        <v>12</v>
      </c>
      <c r="D125" s="61"/>
      <c r="E125" s="54" t="s">
        <v>120</v>
      </c>
      <c r="F125" s="61" t="s">
        <v>53</v>
      </c>
      <c r="G125" s="112">
        <v>0</v>
      </c>
      <c r="H125" s="156"/>
      <c r="I125" s="164"/>
      <c r="J125" s="164"/>
      <c r="K125" s="164"/>
      <c r="L125" s="164"/>
      <c r="M125" s="185"/>
    </row>
    <row r="126" spans="1:13" x14ac:dyDescent="0.35">
      <c r="A126" s="19"/>
      <c r="B126" s="19"/>
      <c r="C126" s="19" t="s">
        <v>14</v>
      </c>
      <c r="D126" s="61"/>
      <c r="E126" s="54" t="s">
        <v>121</v>
      </c>
      <c r="F126" s="61" t="s">
        <v>53</v>
      </c>
      <c r="G126" s="112">
        <f>2.16/100*G11</f>
        <v>11.1456</v>
      </c>
      <c r="H126" s="156"/>
      <c r="I126" s="164"/>
      <c r="J126" s="164"/>
      <c r="K126" s="164"/>
      <c r="L126" s="164"/>
      <c r="M126" s="185">
        <v>11</v>
      </c>
    </row>
    <row r="127" spans="1:13" x14ac:dyDescent="0.35">
      <c r="A127" s="19"/>
      <c r="B127" s="19"/>
      <c r="C127" s="19" t="s">
        <v>15</v>
      </c>
      <c r="D127" s="61"/>
      <c r="E127" s="54" t="s">
        <v>122</v>
      </c>
      <c r="F127" s="61" t="s">
        <v>53</v>
      </c>
      <c r="G127" s="112">
        <v>0</v>
      </c>
      <c r="H127" s="156"/>
      <c r="I127" s="164"/>
      <c r="J127" s="164"/>
      <c r="K127" s="164"/>
      <c r="L127" s="164"/>
      <c r="M127" s="185"/>
    </row>
    <row r="128" spans="1:13" x14ac:dyDescent="0.35">
      <c r="A128" s="19"/>
      <c r="B128" s="19"/>
      <c r="C128" s="19" t="s">
        <v>16</v>
      </c>
      <c r="D128" s="61"/>
      <c r="E128" s="54" t="s">
        <v>123</v>
      </c>
      <c r="F128" s="61" t="s">
        <v>53</v>
      </c>
      <c r="G128" s="112">
        <v>0</v>
      </c>
      <c r="H128" s="156"/>
      <c r="I128" s="164"/>
      <c r="J128" s="164"/>
      <c r="K128" s="164"/>
      <c r="L128" s="164"/>
      <c r="M128" s="185"/>
    </row>
    <row r="129" spans="1:13" x14ac:dyDescent="0.35">
      <c r="A129" s="19"/>
      <c r="B129" s="19"/>
      <c r="C129" s="19" t="s">
        <v>17</v>
      </c>
      <c r="D129" s="61"/>
      <c r="E129" s="54" t="s">
        <v>124</v>
      </c>
      <c r="F129" s="61" t="s">
        <v>53</v>
      </c>
      <c r="G129" s="112">
        <v>7</v>
      </c>
      <c r="H129" s="156"/>
      <c r="I129" s="164"/>
      <c r="J129" s="164"/>
      <c r="K129" s="164"/>
      <c r="L129" s="164"/>
      <c r="M129" s="185">
        <v>7</v>
      </c>
    </row>
    <row r="130" spans="1:13" x14ac:dyDescent="0.35">
      <c r="A130" s="19"/>
      <c r="B130" s="19"/>
      <c r="C130" s="19" t="s">
        <v>18</v>
      </c>
      <c r="D130" s="61"/>
      <c r="E130" s="54" t="s">
        <v>125</v>
      </c>
      <c r="F130" s="61" t="s">
        <v>53</v>
      </c>
      <c r="G130" s="112">
        <v>7</v>
      </c>
      <c r="H130" s="156"/>
      <c r="I130" s="164"/>
      <c r="J130" s="164"/>
      <c r="K130" s="164"/>
      <c r="L130" s="164"/>
      <c r="M130" s="185">
        <v>7</v>
      </c>
    </row>
    <row r="131" spans="1:13" ht="39" x14ac:dyDescent="0.35">
      <c r="A131" s="19"/>
      <c r="B131" s="19"/>
      <c r="C131" s="19" t="s">
        <v>20</v>
      </c>
      <c r="D131" s="61"/>
      <c r="E131" s="54" t="s">
        <v>126</v>
      </c>
      <c r="F131" s="61" t="s">
        <v>22</v>
      </c>
      <c r="G131" s="112">
        <v>2</v>
      </c>
      <c r="H131" s="156"/>
      <c r="I131" s="164"/>
      <c r="J131" s="164"/>
      <c r="K131" s="164"/>
      <c r="L131" s="164"/>
      <c r="M131" s="185">
        <v>7</v>
      </c>
    </row>
    <row r="132" spans="1:13" x14ac:dyDescent="0.35">
      <c r="A132" s="19"/>
      <c r="B132" s="19"/>
      <c r="C132" s="19"/>
      <c r="D132" s="232"/>
      <c r="E132" s="54"/>
      <c r="F132" s="232"/>
      <c r="G132" s="235"/>
      <c r="H132" s="235"/>
      <c r="I132" s="164"/>
      <c r="J132" s="536" t="s">
        <v>478</v>
      </c>
      <c r="K132" s="537"/>
      <c r="L132" s="164"/>
      <c r="M132" s="185">
        <v>2</v>
      </c>
    </row>
    <row r="133" spans="1:13" x14ac:dyDescent="0.35">
      <c r="A133" s="19"/>
      <c r="B133" s="19"/>
      <c r="C133" s="19"/>
      <c r="D133" s="232"/>
      <c r="E133" s="54"/>
      <c r="F133" s="232"/>
      <c r="G133" s="235"/>
      <c r="H133" s="235"/>
      <c r="I133" s="164"/>
      <c r="J133" s="536" t="s">
        <v>479</v>
      </c>
      <c r="K133" s="537"/>
      <c r="L133" s="164"/>
      <c r="M133" s="185">
        <f>M131-M132</f>
        <v>5</v>
      </c>
    </row>
    <row r="134" spans="1:13" x14ac:dyDescent="0.35">
      <c r="A134" s="19"/>
      <c r="B134" s="19"/>
      <c r="C134" s="19"/>
      <c r="D134" s="246"/>
      <c r="E134" s="54"/>
      <c r="F134" s="246"/>
      <c r="G134" s="247"/>
      <c r="H134" s="247"/>
      <c r="I134" s="164"/>
      <c r="J134" s="315"/>
      <c r="K134" s="316"/>
      <c r="L134" s="164"/>
      <c r="M134" s="185"/>
    </row>
    <row r="135" spans="1:13" x14ac:dyDescent="0.35">
      <c r="A135" s="44"/>
      <c r="B135" s="44" t="s">
        <v>127</v>
      </c>
      <c r="C135" s="44"/>
      <c r="D135" s="44"/>
      <c r="E135" s="49" t="s">
        <v>128</v>
      </c>
      <c r="F135" s="44"/>
      <c r="G135" s="45"/>
      <c r="H135" s="45"/>
      <c r="I135" s="171"/>
      <c r="J135" s="171"/>
      <c r="K135" s="171"/>
      <c r="L135" s="171"/>
      <c r="M135" s="189"/>
    </row>
    <row r="136" spans="1:13" ht="48" customHeight="1" x14ac:dyDescent="0.35">
      <c r="A136" s="19"/>
      <c r="B136" s="19"/>
      <c r="C136" s="19" t="s">
        <v>393</v>
      </c>
      <c r="D136" s="61"/>
      <c r="E136" s="58" t="s">
        <v>395</v>
      </c>
      <c r="F136" s="61" t="s">
        <v>129</v>
      </c>
      <c r="G136" s="112">
        <v>1</v>
      </c>
      <c r="H136" s="156"/>
      <c r="I136" s="164"/>
      <c r="J136" s="164"/>
      <c r="K136" s="164"/>
      <c r="L136" s="164"/>
      <c r="M136" s="185">
        <v>1</v>
      </c>
    </row>
    <row r="137" spans="1:13" ht="48" customHeight="1" x14ac:dyDescent="0.35">
      <c r="A137" s="19"/>
      <c r="B137" s="19"/>
      <c r="C137" s="19" t="s">
        <v>394</v>
      </c>
      <c r="D137" s="61"/>
      <c r="E137" s="58" t="s">
        <v>396</v>
      </c>
      <c r="F137" s="61" t="s">
        <v>129</v>
      </c>
      <c r="G137" s="112">
        <v>1</v>
      </c>
      <c r="H137" s="156"/>
      <c r="I137" s="164"/>
      <c r="J137" s="164"/>
      <c r="K137" s="164"/>
      <c r="L137" s="164"/>
      <c r="M137" s="185">
        <v>1</v>
      </c>
    </row>
    <row r="138" spans="1:13" ht="26" x14ac:dyDescent="0.35">
      <c r="A138" s="36" t="s">
        <v>286</v>
      </c>
      <c r="B138" s="36"/>
      <c r="C138" s="48"/>
      <c r="D138" s="48"/>
      <c r="E138" s="37"/>
      <c r="F138" s="36"/>
      <c r="G138" s="37"/>
      <c r="H138" s="37"/>
      <c r="I138" s="168"/>
      <c r="J138" s="168"/>
      <c r="K138" s="168"/>
      <c r="L138" s="168"/>
      <c r="M138" s="186"/>
    </row>
    <row r="139" spans="1:13" x14ac:dyDescent="0.35">
      <c r="A139" s="44"/>
      <c r="B139" s="44" t="s">
        <v>130</v>
      </c>
      <c r="C139" s="44"/>
      <c r="D139" s="44"/>
      <c r="E139" s="49" t="s">
        <v>131</v>
      </c>
      <c r="F139" s="44"/>
      <c r="G139" s="45"/>
      <c r="H139" s="45"/>
      <c r="I139" s="171"/>
      <c r="J139" s="171"/>
      <c r="K139" s="171"/>
      <c r="L139" s="171"/>
      <c r="M139" s="189"/>
    </row>
    <row r="140" spans="1:13" ht="35.25" customHeight="1" x14ac:dyDescent="0.35">
      <c r="A140" s="52"/>
      <c r="B140" s="52"/>
      <c r="C140" s="46" t="s">
        <v>19</v>
      </c>
      <c r="D140" s="61" t="s">
        <v>132</v>
      </c>
      <c r="E140" s="22" t="s">
        <v>133</v>
      </c>
      <c r="F140" s="61" t="s">
        <v>98</v>
      </c>
      <c r="G140" s="112">
        <v>1</v>
      </c>
      <c r="H140" s="156"/>
      <c r="I140" s="164"/>
      <c r="J140" s="164"/>
      <c r="K140" s="164"/>
      <c r="L140" s="164"/>
      <c r="M140" s="185"/>
    </row>
    <row r="141" spans="1:13" ht="31.5" customHeight="1" x14ac:dyDescent="0.35">
      <c r="A141" s="52"/>
      <c r="B141" s="52"/>
      <c r="C141" s="46" t="s">
        <v>162</v>
      </c>
      <c r="D141" s="61" t="s">
        <v>139</v>
      </c>
      <c r="E141" s="59" t="s">
        <v>140</v>
      </c>
      <c r="F141" s="60" t="s">
        <v>129</v>
      </c>
      <c r="G141" s="112">
        <v>1</v>
      </c>
      <c r="H141" s="156"/>
      <c r="I141" s="164"/>
      <c r="J141" s="164"/>
      <c r="K141" s="164"/>
      <c r="L141" s="164"/>
      <c r="M141" s="185">
        <v>4</v>
      </c>
    </row>
    <row r="142" spans="1:13" x14ac:dyDescent="0.35">
      <c r="A142" s="52"/>
      <c r="B142" s="52"/>
      <c r="C142" s="46"/>
      <c r="D142" s="232"/>
      <c r="E142" s="59"/>
      <c r="F142" s="60"/>
      <c r="G142" s="235"/>
      <c r="H142" s="235"/>
      <c r="I142" s="164"/>
      <c r="J142" s="536" t="s">
        <v>478</v>
      </c>
      <c r="K142" s="537"/>
      <c r="L142" s="164"/>
      <c r="M142" s="185">
        <v>1</v>
      </c>
    </row>
    <row r="143" spans="1:13" x14ac:dyDescent="0.35">
      <c r="A143" s="52"/>
      <c r="B143" s="52"/>
      <c r="C143" s="46"/>
      <c r="D143" s="232"/>
      <c r="E143" s="59"/>
      <c r="F143" s="60"/>
      <c r="G143" s="235"/>
      <c r="H143" s="235"/>
      <c r="I143" s="164"/>
      <c r="J143" s="536" t="s">
        <v>479</v>
      </c>
      <c r="K143" s="537"/>
      <c r="L143" s="164"/>
      <c r="M143" s="185">
        <v>3</v>
      </c>
    </row>
    <row r="144" spans="1:13" x14ac:dyDescent="0.35">
      <c r="A144" s="52"/>
      <c r="B144" s="52"/>
      <c r="C144" s="46"/>
      <c r="D144" s="246"/>
      <c r="E144" s="59"/>
      <c r="F144" s="60"/>
      <c r="G144" s="247"/>
      <c r="H144" s="247"/>
      <c r="I144" s="164"/>
      <c r="J144" s="315"/>
      <c r="K144" s="316"/>
      <c r="L144" s="164"/>
      <c r="M144" s="185"/>
    </row>
    <row r="145" spans="1:13" x14ac:dyDescent="0.35">
      <c r="A145" s="52"/>
      <c r="B145" s="52"/>
      <c r="C145" s="46" t="s">
        <v>138</v>
      </c>
      <c r="D145" s="61" t="s">
        <v>142</v>
      </c>
      <c r="E145" s="59" t="s">
        <v>143</v>
      </c>
      <c r="F145" s="60" t="s">
        <v>129</v>
      </c>
      <c r="G145" s="112">
        <v>1</v>
      </c>
      <c r="H145" s="156"/>
      <c r="I145" s="164"/>
      <c r="J145" s="164"/>
      <c r="K145" s="164"/>
      <c r="L145" s="164"/>
      <c r="M145" s="185"/>
    </row>
    <row r="146" spans="1:13" ht="30" customHeight="1" x14ac:dyDescent="0.35">
      <c r="A146" s="52"/>
      <c r="B146" s="52"/>
      <c r="C146" s="46" t="s">
        <v>141</v>
      </c>
      <c r="D146" s="61" t="s">
        <v>145</v>
      </c>
      <c r="E146" s="59" t="s">
        <v>357</v>
      </c>
      <c r="F146" s="60" t="s">
        <v>129</v>
      </c>
      <c r="G146" s="112">
        <v>1</v>
      </c>
      <c r="H146" s="156"/>
      <c r="I146" s="164"/>
      <c r="J146" s="164"/>
      <c r="K146" s="164"/>
      <c r="L146" s="164"/>
      <c r="M146" s="185">
        <v>0</v>
      </c>
    </row>
    <row r="147" spans="1:13" x14ac:dyDescent="0.35">
      <c r="A147" s="19"/>
      <c r="B147" s="19"/>
      <c r="C147" s="46" t="s">
        <v>163</v>
      </c>
      <c r="D147" s="18" t="s">
        <v>146</v>
      </c>
      <c r="E147" s="59" t="s">
        <v>147</v>
      </c>
      <c r="F147" s="61" t="s">
        <v>98</v>
      </c>
      <c r="G147" s="112">
        <v>1</v>
      </c>
      <c r="H147" s="156"/>
      <c r="I147" s="164"/>
      <c r="J147" s="164"/>
      <c r="K147" s="164"/>
      <c r="L147" s="164"/>
      <c r="M147" s="185">
        <v>2</v>
      </c>
    </row>
    <row r="148" spans="1:13" x14ac:dyDescent="0.35">
      <c r="A148" s="19"/>
      <c r="B148" s="19"/>
      <c r="C148" s="46"/>
      <c r="D148" s="18"/>
      <c r="E148" s="59"/>
      <c r="F148" s="232"/>
      <c r="G148" s="235"/>
      <c r="H148" s="235"/>
      <c r="I148" s="164"/>
      <c r="J148" s="536" t="s">
        <v>478</v>
      </c>
      <c r="K148" s="537"/>
      <c r="L148" s="164"/>
      <c r="M148" s="185">
        <v>1</v>
      </c>
    </row>
    <row r="149" spans="1:13" x14ac:dyDescent="0.35">
      <c r="A149" s="19"/>
      <c r="B149" s="19"/>
      <c r="C149" s="46"/>
      <c r="D149" s="18"/>
      <c r="E149" s="59"/>
      <c r="F149" s="232"/>
      <c r="G149" s="235"/>
      <c r="H149" s="235"/>
      <c r="I149" s="164"/>
      <c r="J149" s="536" t="s">
        <v>479</v>
      </c>
      <c r="K149" s="537"/>
      <c r="L149" s="164"/>
      <c r="M149" s="185">
        <v>1</v>
      </c>
    </row>
    <row r="150" spans="1:13" x14ac:dyDescent="0.35">
      <c r="A150" s="19"/>
      <c r="B150" s="19"/>
      <c r="C150" s="46"/>
      <c r="D150" s="18"/>
      <c r="E150" s="59"/>
      <c r="F150" s="246"/>
      <c r="G150" s="247"/>
      <c r="H150" s="247"/>
      <c r="I150" s="164"/>
      <c r="J150" s="315"/>
      <c r="K150" s="316"/>
      <c r="L150" s="164"/>
      <c r="M150" s="185"/>
    </row>
    <row r="151" spans="1:13" x14ac:dyDescent="0.35">
      <c r="A151" s="19"/>
      <c r="B151" s="19"/>
      <c r="C151" s="46" t="s">
        <v>164</v>
      </c>
      <c r="D151" s="18" t="s">
        <v>148</v>
      </c>
      <c r="E151" s="59" t="s">
        <v>149</v>
      </c>
      <c r="F151" s="61" t="s">
        <v>98</v>
      </c>
      <c r="G151" s="112">
        <v>0</v>
      </c>
      <c r="H151" s="156"/>
      <c r="I151" s="164"/>
      <c r="J151" s="164"/>
      <c r="K151" s="164"/>
      <c r="L151" s="164"/>
      <c r="M151" s="185"/>
    </row>
    <row r="152" spans="1:13" ht="37.5" customHeight="1" x14ac:dyDescent="0.35">
      <c r="A152" s="19"/>
      <c r="B152" s="19"/>
      <c r="C152" s="46" t="s">
        <v>144</v>
      </c>
      <c r="D152" s="18" t="s">
        <v>150</v>
      </c>
      <c r="E152" s="40" t="s">
        <v>358</v>
      </c>
      <c r="F152" s="61" t="s">
        <v>151</v>
      </c>
      <c r="G152" s="112">
        <v>1</v>
      </c>
      <c r="H152" s="156"/>
      <c r="I152" s="164"/>
      <c r="J152" s="164"/>
      <c r="K152" s="164"/>
      <c r="L152" s="164"/>
      <c r="M152" s="185">
        <v>0</v>
      </c>
    </row>
    <row r="153" spans="1:13" ht="45" x14ac:dyDescent="0.35">
      <c r="A153" s="24" t="s">
        <v>287</v>
      </c>
      <c r="B153" s="24"/>
      <c r="C153" s="25"/>
      <c r="D153" s="25"/>
      <c r="E153" s="35"/>
      <c r="F153" s="24"/>
      <c r="G153" s="37"/>
      <c r="H153" s="37"/>
      <c r="I153" s="168"/>
      <c r="J153" s="168"/>
      <c r="K153" s="168"/>
      <c r="L153" s="168"/>
      <c r="M153" s="186"/>
    </row>
    <row r="154" spans="1:13" ht="15" x14ac:dyDescent="0.35">
      <c r="A154" s="12" t="s">
        <v>152</v>
      </c>
      <c r="B154" s="12"/>
      <c r="C154" s="12"/>
      <c r="D154" s="12"/>
      <c r="E154" s="42" t="s">
        <v>153</v>
      </c>
      <c r="F154" s="12"/>
      <c r="G154" s="12"/>
      <c r="H154" s="12"/>
      <c r="I154" s="170"/>
      <c r="J154" s="170"/>
      <c r="K154" s="170"/>
      <c r="L154" s="170"/>
      <c r="M154" s="188"/>
    </row>
    <row r="155" spans="1:13" ht="15" x14ac:dyDescent="0.35">
      <c r="A155" s="14"/>
      <c r="B155" s="14" t="s">
        <v>154</v>
      </c>
      <c r="C155" s="14"/>
      <c r="D155" s="14"/>
      <c r="E155" s="43" t="s">
        <v>155</v>
      </c>
      <c r="F155" s="14"/>
      <c r="G155" s="45"/>
      <c r="H155" s="45"/>
      <c r="I155" s="171"/>
      <c r="J155" s="171"/>
      <c r="K155" s="171"/>
      <c r="L155" s="171"/>
      <c r="M155" s="189"/>
    </row>
    <row r="156" spans="1:13" ht="35.25" customHeight="1" x14ac:dyDescent="0.35">
      <c r="A156" s="544"/>
      <c r="B156" s="544"/>
      <c r="C156" s="544" t="s">
        <v>14</v>
      </c>
      <c r="D156" s="559" t="s">
        <v>156</v>
      </c>
      <c r="E156" s="62" t="s">
        <v>288</v>
      </c>
      <c r="F156" s="562" t="s">
        <v>129</v>
      </c>
      <c r="G156" s="556">
        <v>1</v>
      </c>
      <c r="H156" s="156"/>
      <c r="I156" s="164"/>
      <c r="J156" s="164"/>
      <c r="K156" s="164"/>
      <c r="L156" s="164"/>
      <c r="M156" s="185">
        <v>1</v>
      </c>
    </row>
    <row r="157" spans="1:13" x14ac:dyDescent="0.35">
      <c r="A157" s="545"/>
      <c r="B157" s="545"/>
      <c r="C157" s="545"/>
      <c r="D157" s="560"/>
      <c r="E157" s="62" t="s">
        <v>289</v>
      </c>
      <c r="F157" s="563"/>
      <c r="G157" s="557"/>
      <c r="H157" s="156"/>
      <c r="I157" s="164"/>
      <c r="J157" s="164"/>
      <c r="K157" s="164"/>
      <c r="L157" s="164"/>
      <c r="M157" s="185"/>
    </row>
    <row r="158" spans="1:13" x14ac:dyDescent="0.35">
      <c r="A158" s="545"/>
      <c r="B158" s="545"/>
      <c r="C158" s="545"/>
      <c r="D158" s="560"/>
      <c r="E158" s="62" t="s">
        <v>292</v>
      </c>
      <c r="F158" s="563"/>
      <c r="G158" s="557"/>
      <c r="H158" s="156"/>
      <c r="I158" s="164"/>
      <c r="J158" s="164"/>
      <c r="K158" s="164"/>
      <c r="L158" s="164"/>
      <c r="M158" s="185"/>
    </row>
    <row r="159" spans="1:13" x14ac:dyDescent="0.35">
      <c r="A159" s="545"/>
      <c r="B159" s="545"/>
      <c r="C159" s="545"/>
      <c r="D159" s="560"/>
      <c r="E159" s="63" t="s">
        <v>290</v>
      </c>
      <c r="F159" s="563"/>
      <c r="G159" s="557"/>
      <c r="H159" s="156"/>
      <c r="I159" s="164"/>
      <c r="J159" s="164"/>
      <c r="K159" s="164"/>
      <c r="L159" s="164"/>
      <c r="M159" s="185"/>
    </row>
    <row r="160" spans="1:13" x14ac:dyDescent="0.35">
      <c r="A160" s="545"/>
      <c r="B160" s="545"/>
      <c r="C160" s="545"/>
      <c r="D160" s="560"/>
      <c r="E160" s="62" t="s">
        <v>293</v>
      </c>
      <c r="F160" s="563"/>
      <c r="G160" s="557"/>
      <c r="H160" s="156"/>
      <c r="I160" s="164"/>
      <c r="J160" s="164"/>
      <c r="K160" s="164"/>
      <c r="L160" s="164"/>
      <c r="M160" s="185"/>
    </row>
    <row r="161" spans="1:13" x14ac:dyDescent="0.35">
      <c r="A161" s="545"/>
      <c r="B161" s="545"/>
      <c r="C161" s="545"/>
      <c r="D161" s="560"/>
      <c r="E161" s="62" t="s">
        <v>294</v>
      </c>
      <c r="F161" s="563"/>
      <c r="G161" s="557"/>
      <c r="H161" s="156"/>
      <c r="I161" s="164"/>
      <c r="J161" s="164"/>
      <c r="K161" s="164"/>
      <c r="L161" s="164"/>
      <c r="M161" s="185"/>
    </row>
    <row r="162" spans="1:13" x14ac:dyDescent="0.35">
      <c r="A162" s="546"/>
      <c r="B162" s="546"/>
      <c r="C162" s="546"/>
      <c r="D162" s="561"/>
      <c r="E162" s="62" t="s">
        <v>291</v>
      </c>
      <c r="F162" s="564"/>
      <c r="G162" s="558"/>
      <c r="H162" s="156"/>
      <c r="I162" s="164"/>
      <c r="J162" s="164"/>
      <c r="K162" s="164"/>
      <c r="L162" s="164"/>
      <c r="M162" s="185"/>
    </row>
    <row r="163" spans="1:13" ht="45" x14ac:dyDescent="0.35">
      <c r="A163" s="24" t="s">
        <v>295</v>
      </c>
      <c r="B163" s="24"/>
      <c r="C163" s="25"/>
      <c r="D163" s="25"/>
      <c r="E163" s="35"/>
      <c r="F163" s="24"/>
      <c r="G163" s="37"/>
      <c r="H163" s="37"/>
      <c r="I163" s="168"/>
      <c r="J163" s="168"/>
      <c r="K163" s="168"/>
      <c r="L163" s="168"/>
      <c r="M163" s="186"/>
    </row>
    <row r="164" spans="1:13" ht="15" x14ac:dyDescent="0.35">
      <c r="A164" s="14"/>
      <c r="B164" s="14" t="s">
        <v>177</v>
      </c>
      <c r="C164" s="14"/>
      <c r="D164" s="14"/>
      <c r="E164" s="65" t="s">
        <v>296</v>
      </c>
      <c r="F164" s="14"/>
      <c r="G164" s="66"/>
      <c r="H164" s="66"/>
      <c r="I164" s="172"/>
      <c r="J164" s="172"/>
      <c r="K164" s="172"/>
      <c r="L164" s="172"/>
      <c r="M164" s="190"/>
    </row>
    <row r="165" spans="1:13" x14ac:dyDescent="0.35">
      <c r="A165" s="544"/>
      <c r="B165" s="544"/>
      <c r="C165" s="544" t="s">
        <v>36</v>
      </c>
      <c r="D165" s="551" t="s">
        <v>157</v>
      </c>
      <c r="E165" s="62" t="s">
        <v>297</v>
      </c>
      <c r="F165" s="551" t="s">
        <v>129</v>
      </c>
      <c r="G165" s="556">
        <v>2</v>
      </c>
      <c r="H165" s="156"/>
      <c r="I165" s="164"/>
      <c r="J165" s="164"/>
      <c r="K165" s="164"/>
      <c r="L165" s="164"/>
      <c r="M165" s="185">
        <v>2</v>
      </c>
    </row>
    <row r="166" spans="1:13" x14ac:dyDescent="0.35">
      <c r="A166" s="545"/>
      <c r="B166" s="545"/>
      <c r="C166" s="545"/>
      <c r="D166" s="552"/>
      <c r="E166" s="102" t="s">
        <v>289</v>
      </c>
      <c r="F166" s="552"/>
      <c r="G166" s="557"/>
      <c r="H166" s="156"/>
      <c r="I166" s="164"/>
      <c r="J166" s="164"/>
      <c r="K166" s="164"/>
      <c r="L166" s="164"/>
      <c r="M166" s="185"/>
    </row>
    <row r="167" spans="1:13" x14ac:dyDescent="0.35">
      <c r="A167" s="545"/>
      <c r="B167" s="545"/>
      <c r="C167" s="545"/>
      <c r="D167" s="552"/>
      <c r="E167" s="62" t="s">
        <v>298</v>
      </c>
      <c r="F167" s="552"/>
      <c r="G167" s="557"/>
      <c r="H167" s="156"/>
      <c r="I167" s="164"/>
      <c r="J167" s="164"/>
      <c r="K167" s="164"/>
      <c r="L167" s="164"/>
      <c r="M167" s="185"/>
    </row>
    <row r="168" spans="1:13" x14ac:dyDescent="0.35">
      <c r="A168" s="545"/>
      <c r="B168" s="545"/>
      <c r="C168" s="545"/>
      <c r="D168" s="552"/>
      <c r="E168" s="102" t="s">
        <v>290</v>
      </c>
      <c r="F168" s="552"/>
      <c r="G168" s="557"/>
      <c r="H168" s="156"/>
      <c r="I168" s="164"/>
      <c r="J168" s="164"/>
      <c r="K168" s="164"/>
      <c r="L168" s="164"/>
      <c r="M168" s="185"/>
    </row>
    <row r="169" spans="1:13" x14ac:dyDescent="0.35">
      <c r="A169" s="545"/>
      <c r="B169" s="545"/>
      <c r="C169" s="545"/>
      <c r="D169" s="552"/>
      <c r="E169" s="62" t="s">
        <v>299</v>
      </c>
      <c r="F169" s="552"/>
      <c r="G169" s="557"/>
      <c r="H169" s="156"/>
      <c r="I169" s="164"/>
      <c r="J169" s="164"/>
      <c r="K169" s="164"/>
      <c r="L169" s="164"/>
      <c r="M169" s="185"/>
    </row>
    <row r="170" spans="1:13" x14ac:dyDescent="0.35">
      <c r="A170" s="545"/>
      <c r="B170" s="545"/>
      <c r="C170" s="545"/>
      <c r="D170" s="552"/>
      <c r="E170" s="62" t="s">
        <v>300</v>
      </c>
      <c r="F170" s="552"/>
      <c r="G170" s="557"/>
      <c r="H170" s="156"/>
      <c r="I170" s="164"/>
      <c r="J170" s="164"/>
      <c r="K170" s="164"/>
      <c r="L170" s="164"/>
      <c r="M170" s="185"/>
    </row>
    <row r="171" spans="1:13" x14ac:dyDescent="0.35">
      <c r="A171" s="546"/>
      <c r="B171" s="546"/>
      <c r="C171" s="546"/>
      <c r="D171" s="553"/>
      <c r="E171" s="62" t="s">
        <v>291</v>
      </c>
      <c r="F171" s="553"/>
      <c r="G171" s="558"/>
      <c r="H171" s="156"/>
      <c r="I171" s="164"/>
      <c r="J171" s="164"/>
      <c r="K171" s="164"/>
      <c r="L171" s="164"/>
      <c r="M171" s="185"/>
    </row>
    <row r="172" spans="1:13" ht="45" x14ac:dyDescent="0.35">
      <c r="A172" s="24" t="s">
        <v>301</v>
      </c>
      <c r="B172" s="24"/>
      <c r="C172" s="25"/>
      <c r="D172" s="25"/>
      <c r="E172" s="35"/>
      <c r="F172" s="24"/>
      <c r="G172" s="35"/>
      <c r="H172" s="35"/>
      <c r="I172" s="169"/>
      <c r="J172" s="169"/>
      <c r="K172" s="169"/>
      <c r="L172" s="169"/>
      <c r="M172" s="187"/>
    </row>
    <row r="173" spans="1:13" ht="15" x14ac:dyDescent="0.35">
      <c r="A173" s="14"/>
      <c r="B173" s="14" t="s">
        <v>180</v>
      </c>
      <c r="C173" s="14"/>
      <c r="D173" s="14"/>
      <c r="E173" s="43" t="s">
        <v>158</v>
      </c>
      <c r="F173" s="14"/>
      <c r="G173" s="66"/>
      <c r="H173" s="66"/>
      <c r="I173" s="172"/>
      <c r="J173" s="172"/>
      <c r="K173" s="172"/>
      <c r="L173" s="172"/>
      <c r="M173" s="190"/>
    </row>
    <row r="174" spans="1:13" x14ac:dyDescent="0.35">
      <c r="A174" s="67"/>
      <c r="B174" s="67"/>
      <c r="C174" s="67" t="s">
        <v>14</v>
      </c>
      <c r="D174" s="67"/>
      <c r="E174" s="26" t="s">
        <v>159</v>
      </c>
      <c r="F174" s="68" t="s">
        <v>129</v>
      </c>
      <c r="G174" s="112">
        <f>0.48/100*G11</f>
        <v>2.4767999999999999</v>
      </c>
      <c r="H174" s="156"/>
      <c r="I174" s="164"/>
      <c r="J174" s="164"/>
      <c r="K174" s="164"/>
      <c r="L174" s="164"/>
      <c r="M174" s="185">
        <v>2</v>
      </c>
    </row>
    <row r="175" spans="1:13" x14ac:dyDescent="0.35">
      <c r="A175" s="67"/>
      <c r="B175" s="67"/>
      <c r="C175" s="67" t="s">
        <v>17</v>
      </c>
      <c r="D175" s="67"/>
      <c r="E175" s="26" t="s">
        <v>160</v>
      </c>
      <c r="F175" s="68" t="s">
        <v>129</v>
      </c>
      <c r="G175" s="112">
        <f>0.48/100*G11</f>
        <v>2.4767999999999999</v>
      </c>
      <c r="H175" s="156"/>
      <c r="I175" s="164"/>
      <c r="J175" s="164"/>
      <c r="K175" s="164"/>
      <c r="L175" s="164"/>
      <c r="M175" s="185">
        <v>2</v>
      </c>
    </row>
    <row r="176" spans="1:13" x14ac:dyDescent="0.35">
      <c r="A176" s="67"/>
      <c r="B176" s="67"/>
      <c r="C176" s="67" t="s">
        <v>18</v>
      </c>
      <c r="D176" s="67"/>
      <c r="E176" s="26" t="s">
        <v>161</v>
      </c>
      <c r="F176" s="68" t="s">
        <v>129</v>
      </c>
      <c r="G176" s="112">
        <f>0.24/100*G11</f>
        <v>1.2383999999999999</v>
      </c>
      <c r="H176" s="156"/>
      <c r="I176" s="164"/>
      <c r="J176" s="164"/>
      <c r="K176" s="164"/>
      <c r="L176" s="164"/>
      <c r="M176" s="185">
        <v>1</v>
      </c>
    </row>
    <row r="177" spans="1:13" ht="36" customHeight="1" x14ac:dyDescent="0.35">
      <c r="A177" s="67"/>
      <c r="B177" s="67"/>
      <c r="C177" s="67" t="s">
        <v>23</v>
      </c>
      <c r="D177" s="67"/>
      <c r="E177" s="58" t="s">
        <v>165</v>
      </c>
      <c r="F177" s="68" t="s">
        <v>129</v>
      </c>
      <c r="G177" s="112">
        <v>1</v>
      </c>
      <c r="H177" s="156"/>
      <c r="I177" s="164"/>
      <c r="J177" s="164"/>
      <c r="K177" s="164"/>
      <c r="L177" s="164"/>
      <c r="M177" s="185">
        <v>1</v>
      </c>
    </row>
    <row r="178" spans="1:13" ht="21.75" customHeight="1" x14ac:dyDescent="0.35">
      <c r="A178" s="67"/>
      <c r="B178" s="67"/>
      <c r="C178" s="67" t="s">
        <v>26</v>
      </c>
      <c r="D178" s="67"/>
      <c r="E178" s="58" t="s">
        <v>166</v>
      </c>
      <c r="F178" s="68" t="s">
        <v>129</v>
      </c>
      <c r="G178" s="112">
        <f>0.96/100*G11</f>
        <v>4.9535999999999998</v>
      </c>
      <c r="H178" s="156"/>
      <c r="I178" s="164"/>
      <c r="J178" s="164"/>
      <c r="K178" s="164"/>
      <c r="L178" s="164"/>
      <c r="M178" s="185">
        <v>5</v>
      </c>
    </row>
    <row r="179" spans="1:13" x14ac:dyDescent="0.35">
      <c r="A179" s="67"/>
      <c r="B179" s="67"/>
      <c r="C179" s="67" t="s">
        <v>69</v>
      </c>
      <c r="D179" s="70"/>
      <c r="E179" s="27" t="s">
        <v>167</v>
      </c>
      <c r="F179" s="111" t="s">
        <v>22</v>
      </c>
      <c r="G179" s="112">
        <v>4</v>
      </c>
      <c r="H179" s="156"/>
      <c r="I179" s="164"/>
      <c r="J179" s="164"/>
      <c r="K179" s="164"/>
      <c r="L179" s="164"/>
      <c r="M179" s="185">
        <v>4</v>
      </c>
    </row>
    <row r="180" spans="1:13" x14ac:dyDescent="0.35">
      <c r="A180" s="67"/>
      <c r="B180" s="67"/>
      <c r="C180" s="67" t="s">
        <v>70</v>
      </c>
      <c r="D180" s="70"/>
      <c r="E180" s="27" t="s">
        <v>302</v>
      </c>
      <c r="F180" s="111" t="s">
        <v>22</v>
      </c>
      <c r="G180" s="112">
        <v>4</v>
      </c>
      <c r="H180" s="156"/>
      <c r="I180" s="164"/>
      <c r="J180" s="164"/>
      <c r="K180" s="164"/>
      <c r="L180" s="164"/>
      <c r="M180" s="185">
        <v>4</v>
      </c>
    </row>
    <row r="181" spans="1:13" x14ac:dyDescent="0.35">
      <c r="A181" s="67"/>
      <c r="B181" s="67"/>
      <c r="C181" s="67" t="s">
        <v>116</v>
      </c>
      <c r="D181" s="70"/>
      <c r="E181" s="27" t="s">
        <v>319</v>
      </c>
      <c r="F181" s="111" t="s">
        <v>22</v>
      </c>
      <c r="G181" s="112">
        <v>8</v>
      </c>
      <c r="H181" s="156"/>
      <c r="I181" s="164"/>
      <c r="J181" s="164"/>
      <c r="K181" s="164"/>
      <c r="L181" s="164"/>
      <c r="M181" s="185">
        <v>8</v>
      </c>
    </row>
    <row r="182" spans="1:13" ht="63" customHeight="1" x14ac:dyDescent="0.35">
      <c r="A182" s="67"/>
      <c r="B182" s="67"/>
      <c r="C182" s="67" t="s">
        <v>333</v>
      </c>
      <c r="D182" s="70"/>
      <c r="E182" s="69" t="s">
        <v>366</v>
      </c>
      <c r="F182" s="72" t="s">
        <v>171</v>
      </c>
      <c r="G182" s="112">
        <v>8</v>
      </c>
      <c r="H182" s="156"/>
      <c r="I182" s="164"/>
      <c r="J182" s="164"/>
      <c r="K182" s="164"/>
      <c r="L182" s="164"/>
      <c r="M182" s="185">
        <v>8</v>
      </c>
    </row>
    <row r="183" spans="1:13" ht="39.75" customHeight="1" x14ac:dyDescent="0.35">
      <c r="A183" s="67"/>
      <c r="B183" s="67"/>
      <c r="C183" s="67" t="s">
        <v>334</v>
      </c>
      <c r="D183" s="70"/>
      <c r="E183" s="69" t="s">
        <v>320</v>
      </c>
      <c r="F183" s="113" t="s">
        <v>171</v>
      </c>
      <c r="G183" s="112">
        <v>0</v>
      </c>
      <c r="H183" s="156"/>
      <c r="I183" s="164"/>
      <c r="J183" s="164"/>
      <c r="K183" s="164"/>
      <c r="L183" s="164"/>
      <c r="M183" s="185"/>
    </row>
    <row r="184" spans="1:13" x14ac:dyDescent="0.35">
      <c r="A184" s="114"/>
      <c r="B184" s="114"/>
      <c r="C184" s="115" t="s">
        <v>46</v>
      </c>
      <c r="D184" s="116"/>
      <c r="E184" s="209" t="s">
        <v>372</v>
      </c>
      <c r="F184" s="210"/>
      <c r="G184" s="211"/>
      <c r="H184" s="211"/>
      <c r="I184" s="212"/>
      <c r="J184" s="212"/>
      <c r="K184" s="212"/>
      <c r="L184" s="212"/>
      <c r="M184" s="213"/>
    </row>
    <row r="185" spans="1:13" ht="39.75" customHeight="1" x14ac:dyDescent="0.35">
      <c r="A185" s="114"/>
      <c r="B185" s="114"/>
      <c r="C185" s="114" t="s">
        <v>303</v>
      </c>
      <c r="D185" s="116"/>
      <c r="E185" s="214" t="s">
        <v>377</v>
      </c>
      <c r="F185" s="210" t="s">
        <v>168</v>
      </c>
      <c r="G185" s="215">
        <v>2</v>
      </c>
      <c r="H185" s="215"/>
      <c r="I185" s="216"/>
      <c r="J185" s="216"/>
      <c r="K185" s="216"/>
      <c r="L185" s="216"/>
      <c r="M185" s="217">
        <v>2</v>
      </c>
    </row>
    <row r="186" spans="1:13" ht="39.75" customHeight="1" x14ac:dyDescent="0.35">
      <c r="A186" s="114"/>
      <c r="B186" s="114"/>
      <c r="C186" s="114" t="s">
        <v>304</v>
      </c>
      <c r="D186" s="116"/>
      <c r="E186" s="214" t="s">
        <v>378</v>
      </c>
      <c r="F186" s="210" t="s">
        <v>168</v>
      </c>
      <c r="G186" s="215">
        <v>6</v>
      </c>
      <c r="H186" s="215"/>
      <c r="I186" s="216"/>
      <c r="J186" s="216"/>
      <c r="K186" s="216"/>
      <c r="L186" s="216"/>
      <c r="M186" s="217">
        <v>6</v>
      </c>
    </row>
    <row r="187" spans="1:13" x14ac:dyDescent="0.35">
      <c r="A187" s="114"/>
      <c r="B187" s="114"/>
      <c r="C187" s="114" t="s">
        <v>47</v>
      </c>
      <c r="D187" s="116"/>
      <c r="E187" s="209" t="s">
        <v>379</v>
      </c>
      <c r="F187" s="210"/>
      <c r="G187" s="218"/>
      <c r="H187" s="218"/>
      <c r="I187" s="216"/>
      <c r="J187" s="216"/>
      <c r="K187" s="216"/>
      <c r="L187" s="216"/>
      <c r="M187" s="217"/>
    </row>
    <row r="188" spans="1:13" ht="105.75" customHeight="1" x14ac:dyDescent="0.35">
      <c r="A188" s="114"/>
      <c r="B188" s="114"/>
      <c r="C188" s="114"/>
      <c r="D188" s="116"/>
      <c r="E188" s="214" t="s">
        <v>380</v>
      </c>
      <c r="F188" s="210"/>
      <c r="G188" s="218"/>
      <c r="H188" s="218"/>
      <c r="I188" s="216"/>
      <c r="J188" s="216"/>
      <c r="K188" s="216"/>
      <c r="L188" s="216"/>
      <c r="M188" s="217"/>
    </row>
    <row r="189" spans="1:13" x14ac:dyDescent="0.35">
      <c r="A189" s="114"/>
      <c r="B189" s="114"/>
      <c r="C189" s="114" t="s">
        <v>277</v>
      </c>
      <c r="D189" s="116"/>
      <c r="E189" s="214" t="s">
        <v>373</v>
      </c>
      <c r="F189" s="210" t="s">
        <v>168</v>
      </c>
      <c r="G189" s="219">
        <v>3</v>
      </c>
      <c r="H189" s="219"/>
      <c r="I189" s="216"/>
      <c r="J189" s="216"/>
      <c r="K189" s="216"/>
      <c r="L189" s="216"/>
      <c r="M189" s="217">
        <v>3</v>
      </c>
    </row>
    <row r="190" spans="1:13" x14ac:dyDescent="0.35">
      <c r="A190" s="114"/>
      <c r="B190" s="114"/>
      <c r="C190" s="114" t="s">
        <v>381</v>
      </c>
      <c r="D190" s="116"/>
      <c r="E190" s="214" t="s">
        <v>374</v>
      </c>
      <c r="F190" s="210" t="s">
        <v>168</v>
      </c>
      <c r="G190" s="215">
        <v>4</v>
      </c>
      <c r="H190" s="215"/>
      <c r="I190" s="216"/>
      <c r="J190" s="216"/>
      <c r="K190" s="216"/>
      <c r="L190" s="216"/>
      <c r="M190" s="217">
        <v>4</v>
      </c>
    </row>
    <row r="191" spans="1:13" x14ac:dyDescent="0.35">
      <c r="A191" s="114"/>
      <c r="B191" s="114"/>
      <c r="C191" s="114" t="s">
        <v>382</v>
      </c>
      <c r="D191" s="116"/>
      <c r="E191" s="214" t="s">
        <v>375</v>
      </c>
      <c r="F191" s="210" t="s">
        <v>168</v>
      </c>
      <c r="G191" s="215">
        <v>2</v>
      </c>
      <c r="H191" s="215"/>
      <c r="I191" s="216"/>
      <c r="J191" s="216"/>
      <c r="K191" s="216"/>
      <c r="L191" s="216"/>
      <c r="M191" s="217">
        <v>2</v>
      </c>
    </row>
    <row r="192" spans="1:13" x14ac:dyDescent="0.35">
      <c r="A192" s="114"/>
      <c r="B192" s="114"/>
      <c r="C192" s="114" t="s">
        <v>383</v>
      </c>
      <c r="D192" s="116"/>
      <c r="E192" s="214" t="s">
        <v>376</v>
      </c>
      <c r="F192" s="210" t="s">
        <v>168</v>
      </c>
      <c r="G192" s="215">
        <v>2</v>
      </c>
      <c r="H192" s="215"/>
      <c r="I192" s="216"/>
      <c r="J192" s="216"/>
      <c r="K192" s="216"/>
      <c r="L192" s="216"/>
      <c r="M192" s="217">
        <v>2</v>
      </c>
    </row>
    <row r="193" spans="1:13" ht="102.75" customHeight="1" x14ac:dyDescent="0.35">
      <c r="A193" s="114"/>
      <c r="B193" s="114"/>
      <c r="C193" s="114" t="s">
        <v>49</v>
      </c>
      <c r="D193" s="116"/>
      <c r="E193" s="214" t="s">
        <v>384</v>
      </c>
      <c r="F193" s="210"/>
      <c r="G193" s="218"/>
      <c r="H193" s="218"/>
      <c r="I193" s="216"/>
      <c r="J193" s="216"/>
      <c r="K193" s="216"/>
      <c r="L193" s="216"/>
      <c r="M193" s="217"/>
    </row>
    <row r="194" spans="1:13" ht="39.75" customHeight="1" x14ac:dyDescent="0.35">
      <c r="A194" s="114"/>
      <c r="B194" s="114"/>
      <c r="C194" s="114" t="s">
        <v>337</v>
      </c>
      <c r="D194" s="116"/>
      <c r="E194" s="214" t="s">
        <v>377</v>
      </c>
      <c r="F194" s="210" t="s">
        <v>168</v>
      </c>
      <c r="G194" s="218">
        <v>2</v>
      </c>
      <c r="H194" s="218"/>
      <c r="I194" s="216"/>
      <c r="J194" s="216"/>
      <c r="K194" s="216"/>
      <c r="L194" s="216"/>
      <c r="M194" s="217">
        <v>2</v>
      </c>
    </row>
    <row r="195" spans="1:13" ht="39.75" customHeight="1" x14ac:dyDescent="0.35">
      <c r="A195" s="114"/>
      <c r="B195" s="114"/>
      <c r="C195" s="114" t="s">
        <v>338</v>
      </c>
      <c r="D195" s="116"/>
      <c r="E195" s="214" t="s">
        <v>378</v>
      </c>
      <c r="F195" s="210" t="s">
        <v>168</v>
      </c>
      <c r="G195" s="218">
        <v>6</v>
      </c>
      <c r="H195" s="218"/>
      <c r="I195" s="216"/>
      <c r="J195" s="216"/>
      <c r="K195" s="216"/>
      <c r="L195" s="216"/>
      <c r="M195" s="217">
        <v>6</v>
      </c>
    </row>
    <row r="196" spans="1:13" ht="48.75" customHeight="1" x14ac:dyDescent="0.35">
      <c r="A196" s="67"/>
      <c r="B196" s="67"/>
      <c r="C196" s="513" t="s">
        <v>51</v>
      </c>
      <c r="D196" s="67"/>
      <c r="E196" s="54" t="s">
        <v>174</v>
      </c>
      <c r="F196" s="68"/>
      <c r="G196" s="112"/>
      <c r="H196" s="156"/>
      <c r="I196" s="164"/>
      <c r="J196" s="164"/>
      <c r="K196" s="164"/>
      <c r="L196" s="164"/>
      <c r="M196" s="185"/>
    </row>
    <row r="197" spans="1:13" x14ac:dyDescent="0.35">
      <c r="A197" s="67"/>
      <c r="B197" s="67"/>
      <c r="C197" s="67" t="s">
        <v>385</v>
      </c>
      <c r="D197" s="67"/>
      <c r="E197" s="53" t="s">
        <v>172</v>
      </c>
      <c r="F197" s="68" t="s">
        <v>171</v>
      </c>
      <c r="G197" s="112">
        <v>24</v>
      </c>
      <c r="H197" s="156"/>
      <c r="I197" s="164"/>
      <c r="J197" s="164"/>
      <c r="K197" s="164"/>
      <c r="L197" s="164"/>
      <c r="M197" s="185">
        <v>32</v>
      </c>
    </row>
    <row r="198" spans="1:13" x14ac:dyDescent="0.35">
      <c r="A198" s="244"/>
      <c r="B198" s="244"/>
      <c r="C198" s="244"/>
      <c r="D198" s="244"/>
      <c r="E198" s="53"/>
      <c r="F198" s="68"/>
      <c r="G198" s="245"/>
      <c r="H198" s="245"/>
      <c r="I198" s="164"/>
      <c r="J198" s="536" t="s">
        <v>478</v>
      </c>
      <c r="K198" s="537"/>
      <c r="L198" s="164"/>
      <c r="M198" s="236">
        <f>G197</f>
        <v>24</v>
      </c>
    </row>
    <row r="199" spans="1:13" x14ac:dyDescent="0.35">
      <c r="A199" s="244"/>
      <c r="B199" s="244"/>
      <c r="C199" s="244"/>
      <c r="D199" s="244"/>
      <c r="E199" s="53"/>
      <c r="F199" s="68"/>
      <c r="G199" s="245"/>
      <c r="H199" s="245"/>
      <c r="I199" s="164"/>
      <c r="J199" s="536" t="s">
        <v>479</v>
      </c>
      <c r="K199" s="537"/>
      <c r="L199" s="164"/>
      <c r="M199" s="236">
        <f>M197-M198</f>
        <v>8</v>
      </c>
    </row>
    <row r="200" spans="1:13" x14ac:dyDescent="0.35">
      <c r="A200" s="67"/>
      <c r="B200" s="67"/>
      <c r="C200" s="67" t="s">
        <v>386</v>
      </c>
      <c r="D200" s="67"/>
      <c r="E200" s="53" t="s">
        <v>173</v>
      </c>
      <c r="F200" s="68" t="s">
        <v>171</v>
      </c>
      <c r="G200" s="112">
        <v>30</v>
      </c>
      <c r="H200" s="156"/>
      <c r="I200" s="164"/>
      <c r="J200" s="164"/>
      <c r="K200" s="164"/>
      <c r="L200" s="164"/>
      <c r="M200" s="185">
        <v>45</v>
      </c>
    </row>
    <row r="201" spans="1:13" x14ac:dyDescent="0.35">
      <c r="A201" s="244"/>
      <c r="B201" s="244"/>
      <c r="C201" s="244"/>
      <c r="D201" s="244"/>
      <c r="E201" s="53"/>
      <c r="F201" s="68"/>
      <c r="G201" s="247"/>
      <c r="H201" s="247"/>
      <c r="I201" s="164"/>
      <c r="J201" s="536" t="s">
        <v>478</v>
      </c>
      <c r="K201" s="537"/>
      <c r="L201" s="164"/>
      <c r="M201" s="236">
        <f>G200</f>
        <v>30</v>
      </c>
    </row>
    <row r="202" spans="1:13" x14ac:dyDescent="0.35">
      <c r="A202" s="244"/>
      <c r="B202" s="244"/>
      <c r="C202" s="244"/>
      <c r="D202" s="244"/>
      <c r="E202" s="53"/>
      <c r="F202" s="68"/>
      <c r="G202" s="247"/>
      <c r="H202" s="247"/>
      <c r="I202" s="164"/>
      <c r="J202" s="536" t="s">
        <v>479</v>
      </c>
      <c r="K202" s="537"/>
      <c r="L202" s="164"/>
      <c r="M202" s="236">
        <f>M200-M201</f>
        <v>15</v>
      </c>
    </row>
    <row r="203" spans="1:13" ht="35.25" customHeight="1" x14ac:dyDescent="0.35">
      <c r="A203" s="67"/>
      <c r="B203" s="67"/>
      <c r="C203" s="67" t="s">
        <v>53</v>
      </c>
      <c r="D203" s="67"/>
      <c r="E203" s="55" t="s">
        <v>175</v>
      </c>
      <c r="F203" s="68" t="s">
        <v>171</v>
      </c>
      <c r="G203" s="57">
        <v>7</v>
      </c>
      <c r="H203" s="57"/>
      <c r="I203" s="165"/>
      <c r="J203" s="165"/>
      <c r="K203" s="165"/>
      <c r="L203" s="165"/>
      <c r="M203" s="183">
        <v>90</v>
      </c>
    </row>
    <row r="204" spans="1:13" x14ac:dyDescent="0.35">
      <c r="A204" s="244"/>
      <c r="B204" s="244"/>
      <c r="C204" s="244"/>
      <c r="D204" s="244"/>
      <c r="E204" s="55"/>
      <c r="F204" s="68"/>
      <c r="G204" s="57"/>
      <c r="H204" s="57"/>
      <c r="I204" s="165"/>
      <c r="J204" s="536" t="s">
        <v>478</v>
      </c>
      <c r="K204" s="537"/>
      <c r="L204" s="165"/>
      <c r="M204" s="258">
        <f>G203</f>
        <v>7</v>
      </c>
    </row>
    <row r="205" spans="1:13" x14ac:dyDescent="0.35">
      <c r="A205" s="244"/>
      <c r="B205" s="244"/>
      <c r="C205" s="244"/>
      <c r="D205" s="244"/>
      <c r="E205" s="55"/>
      <c r="F205" s="68"/>
      <c r="G205" s="57"/>
      <c r="H205" s="57"/>
      <c r="I205" s="165"/>
      <c r="J205" s="536" t="s">
        <v>479</v>
      </c>
      <c r="K205" s="537"/>
      <c r="L205" s="165"/>
      <c r="M205" s="258">
        <f>M203-M204</f>
        <v>83</v>
      </c>
    </row>
    <row r="206" spans="1:13" ht="41.25" customHeight="1" x14ac:dyDescent="0.35">
      <c r="A206" s="67"/>
      <c r="B206" s="67"/>
      <c r="C206" s="67" t="s">
        <v>54</v>
      </c>
      <c r="D206" s="67"/>
      <c r="E206" s="54" t="s">
        <v>176</v>
      </c>
      <c r="F206" s="68" t="s">
        <v>171</v>
      </c>
      <c r="G206" s="57">
        <v>6</v>
      </c>
      <c r="H206" s="57"/>
      <c r="I206" s="165"/>
      <c r="J206" s="165"/>
      <c r="K206" s="165"/>
      <c r="L206" s="165"/>
      <c r="M206" s="183">
        <v>6</v>
      </c>
    </row>
    <row r="207" spans="1:13" ht="45" x14ac:dyDescent="0.35">
      <c r="A207" s="24" t="s">
        <v>305</v>
      </c>
      <c r="B207" s="24"/>
      <c r="C207" s="25"/>
      <c r="D207" s="25"/>
      <c r="E207" s="35"/>
      <c r="F207" s="24"/>
      <c r="G207" s="37"/>
      <c r="H207" s="37"/>
      <c r="I207" s="168"/>
      <c r="J207" s="168"/>
      <c r="K207" s="168"/>
      <c r="L207" s="168"/>
      <c r="M207" s="186"/>
    </row>
    <row r="208" spans="1:13" ht="15" x14ac:dyDescent="0.35">
      <c r="A208" s="14"/>
      <c r="B208" s="14" t="s">
        <v>344</v>
      </c>
      <c r="C208" s="14"/>
      <c r="D208" s="14"/>
      <c r="E208" s="43" t="s">
        <v>181</v>
      </c>
      <c r="F208" s="44"/>
      <c r="G208" s="45"/>
      <c r="H208" s="45"/>
      <c r="I208" s="171"/>
      <c r="J208" s="171"/>
      <c r="K208" s="171"/>
      <c r="L208" s="171"/>
      <c r="M208" s="189"/>
    </row>
    <row r="209" spans="1:13" ht="58.5" customHeight="1" x14ac:dyDescent="0.35">
      <c r="A209" s="75"/>
      <c r="B209" s="75"/>
      <c r="C209" s="67" t="s">
        <v>11</v>
      </c>
      <c r="D209" s="61" t="s">
        <v>182</v>
      </c>
      <c r="E209" s="58" t="s">
        <v>183</v>
      </c>
      <c r="F209" s="68"/>
      <c r="G209" s="112"/>
      <c r="H209" s="156"/>
      <c r="I209" s="164"/>
      <c r="J209" s="164"/>
      <c r="K209" s="164"/>
      <c r="L209" s="164"/>
      <c r="M209" s="185"/>
    </row>
    <row r="210" spans="1:13" x14ac:dyDescent="0.35">
      <c r="A210" s="75"/>
      <c r="B210" s="75"/>
      <c r="C210" s="67" t="s">
        <v>12</v>
      </c>
      <c r="D210" s="67"/>
      <c r="E210" s="58" t="s">
        <v>184</v>
      </c>
      <c r="F210" s="61" t="s">
        <v>171</v>
      </c>
      <c r="G210" s="112"/>
      <c r="H210" s="156"/>
      <c r="I210" s="164"/>
      <c r="J210" s="164"/>
      <c r="K210" s="164"/>
      <c r="L210" s="164"/>
      <c r="M210" s="185"/>
    </row>
    <row r="211" spans="1:13" x14ac:dyDescent="0.35">
      <c r="A211" s="75"/>
      <c r="B211" s="75"/>
      <c r="C211" s="67" t="s">
        <v>14</v>
      </c>
      <c r="D211" s="67"/>
      <c r="E211" s="58" t="s">
        <v>185</v>
      </c>
      <c r="F211" s="61" t="s">
        <v>171</v>
      </c>
      <c r="G211" s="112"/>
      <c r="H211" s="156"/>
      <c r="I211" s="164"/>
      <c r="J211" s="164"/>
      <c r="K211" s="164"/>
      <c r="L211" s="164"/>
      <c r="M211" s="185"/>
    </row>
    <row r="212" spans="1:13" x14ac:dyDescent="0.35">
      <c r="A212" s="75"/>
      <c r="B212" s="75"/>
      <c r="C212" s="67" t="s">
        <v>15</v>
      </c>
      <c r="D212" s="74"/>
      <c r="E212" s="64" t="s">
        <v>325</v>
      </c>
      <c r="F212" s="61" t="s">
        <v>171</v>
      </c>
      <c r="G212" s="112"/>
      <c r="H212" s="156"/>
      <c r="I212" s="164"/>
      <c r="J212" s="164"/>
      <c r="K212" s="164"/>
      <c r="L212" s="164"/>
      <c r="M212" s="185"/>
    </row>
    <row r="213" spans="1:13" x14ac:dyDescent="0.35">
      <c r="A213" s="75"/>
      <c r="B213" s="75"/>
      <c r="C213" s="67" t="s">
        <v>16</v>
      </c>
      <c r="D213" s="74"/>
      <c r="E213" s="64" t="s">
        <v>326</v>
      </c>
      <c r="F213" s="61" t="s">
        <v>171</v>
      </c>
      <c r="G213" s="112"/>
      <c r="H213" s="156"/>
      <c r="I213" s="164"/>
      <c r="J213" s="164"/>
      <c r="K213" s="164"/>
      <c r="L213" s="164"/>
      <c r="M213" s="185"/>
    </row>
    <row r="214" spans="1:13" x14ac:dyDescent="0.35">
      <c r="A214" s="75"/>
      <c r="B214" s="75"/>
      <c r="C214" s="67" t="s">
        <v>17</v>
      </c>
      <c r="D214" s="67"/>
      <c r="E214" s="58" t="s">
        <v>186</v>
      </c>
      <c r="F214" s="61" t="s">
        <v>171</v>
      </c>
      <c r="G214" s="112"/>
      <c r="H214" s="156"/>
      <c r="I214" s="164"/>
      <c r="J214" s="164"/>
      <c r="K214" s="164"/>
      <c r="L214" s="164"/>
      <c r="M214" s="185"/>
    </row>
    <row r="215" spans="1:13" x14ac:dyDescent="0.35">
      <c r="A215" s="75"/>
      <c r="B215" s="75"/>
      <c r="C215" s="67" t="s">
        <v>18</v>
      </c>
      <c r="D215" s="67"/>
      <c r="E215" s="58" t="s">
        <v>187</v>
      </c>
      <c r="F215" s="61" t="s">
        <v>171</v>
      </c>
      <c r="G215" s="112">
        <v>0</v>
      </c>
      <c r="H215" s="156"/>
      <c r="I215" s="164"/>
      <c r="J215" s="164"/>
      <c r="K215" s="164"/>
      <c r="L215" s="164"/>
      <c r="M215" s="185"/>
    </row>
    <row r="216" spans="1:13" x14ac:dyDescent="0.35">
      <c r="A216" s="75"/>
      <c r="B216" s="75"/>
      <c r="C216" s="67" t="s">
        <v>19</v>
      </c>
      <c r="D216" s="67"/>
      <c r="E216" s="58" t="s">
        <v>188</v>
      </c>
      <c r="F216" s="61" t="s">
        <v>171</v>
      </c>
      <c r="G216" s="152">
        <v>15</v>
      </c>
      <c r="H216" s="152"/>
      <c r="I216" s="173"/>
      <c r="J216" s="173"/>
      <c r="K216" s="173"/>
      <c r="L216" s="173"/>
      <c r="M216" s="200">
        <v>15</v>
      </c>
    </row>
    <row r="217" spans="1:13" x14ac:dyDescent="0.35">
      <c r="A217" s="75"/>
      <c r="B217" s="75"/>
      <c r="C217" s="67" t="s">
        <v>134</v>
      </c>
      <c r="D217" s="67"/>
      <c r="E217" s="58" t="s">
        <v>189</v>
      </c>
      <c r="F217" s="61" t="s">
        <v>171</v>
      </c>
      <c r="G217" s="112"/>
      <c r="H217" s="156"/>
      <c r="I217" s="164"/>
      <c r="J217" s="164"/>
      <c r="K217" s="164"/>
      <c r="L217" s="164"/>
      <c r="M217" s="185"/>
    </row>
    <row r="218" spans="1:13" x14ac:dyDescent="0.35">
      <c r="A218" s="75"/>
      <c r="B218" s="75"/>
      <c r="C218" s="67" t="s">
        <v>135</v>
      </c>
      <c r="D218" s="67"/>
      <c r="E218" s="58" t="s">
        <v>190</v>
      </c>
      <c r="F218" s="61" t="s">
        <v>171</v>
      </c>
      <c r="G218" s="112"/>
      <c r="H218" s="156"/>
      <c r="I218" s="164"/>
      <c r="J218" s="164"/>
      <c r="K218" s="164"/>
      <c r="L218" s="164"/>
      <c r="M218" s="185"/>
    </row>
    <row r="219" spans="1:13" x14ac:dyDescent="0.35">
      <c r="A219" s="75"/>
      <c r="B219" s="75"/>
      <c r="C219" s="67" t="s">
        <v>136</v>
      </c>
      <c r="D219" s="67"/>
      <c r="E219" s="58" t="s">
        <v>191</v>
      </c>
      <c r="F219" s="61" t="s">
        <v>171</v>
      </c>
      <c r="G219" s="112"/>
      <c r="H219" s="156"/>
      <c r="I219" s="164"/>
      <c r="J219" s="164"/>
      <c r="K219" s="164"/>
      <c r="L219" s="164"/>
      <c r="M219" s="185"/>
    </row>
    <row r="220" spans="1:13" x14ac:dyDescent="0.35">
      <c r="A220" s="75"/>
      <c r="B220" s="75"/>
      <c r="C220" s="67" t="s">
        <v>137</v>
      </c>
      <c r="D220" s="67"/>
      <c r="E220" s="58" t="s">
        <v>192</v>
      </c>
      <c r="F220" s="61" t="s">
        <v>171</v>
      </c>
      <c r="G220" s="112">
        <v>0</v>
      </c>
      <c r="H220" s="156"/>
      <c r="I220" s="164"/>
      <c r="J220" s="164"/>
      <c r="K220" s="164"/>
      <c r="L220" s="164"/>
      <c r="M220" s="185"/>
    </row>
    <row r="221" spans="1:13" x14ac:dyDescent="0.35">
      <c r="A221" s="75"/>
      <c r="B221" s="75"/>
      <c r="C221" s="67" t="s">
        <v>162</v>
      </c>
      <c r="D221" s="67"/>
      <c r="E221" s="58" t="s">
        <v>193</v>
      </c>
      <c r="F221" s="61" t="s">
        <v>171</v>
      </c>
      <c r="G221" s="112">
        <v>2</v>
      </c>
      <c r="H221" s="156"/>
      <c r="I221" s="164"/>
      <c r="J221" s="164"/>
      <c r="K221" s="164"/>
      <c r="L221" s="164"/>
      <c r="M221" s="185"/>
    </row>
    <row r="222" spans="1:13" x14ac:dyDescent="0.35">
      <c r="A222" s="75"/>
      <c r="B222" s="75"/>
      <c r="C222" s="67" t="s">
        <v>138</v>
      </c>
      <c r="D222" s="67"/>
      <c r="E222" s="58" t="s">
        <v>194</v>
      </c>
      <c r="F222" s="61" t="s">
        <v>171</v>
      </c>
      <c r="G222" s="112">
        <v>0</v>
      </c>
      <c r="H222" s="156"/>
      <c r="I222" s="164"/>
      <c r="J222" s="164"/>
      <c r="K222" s="164"/>
      <c r="L222" s="164"/>
      <c r="M222" s="185"/>
    </row>
    <row r="223" spans="1:13" ht="58.5" customHeight="1" x14ac:dyDescent="0.35">
      <c r="A223" s="75"/>
      <c r="B223" s="75"/>
      <c r="C223" s="18"/>
      <c r="D223" s="76" t="s">
        <v>195</v>
      </c>
      <c r="E223" s="77" t="s">
        <v>367</v>
      </c>
      <c r="F223" s="58"/>
      <c r="G223" s="112"/>
      <c r="H223" s="156"/>
      <c r="I223" s="164"/>
      <c r="J223" s="164"/>
      <c r="K223" s="164"/>
      <c r="L223" s="164"/>
      <c r="M223" s="185"/>
    </row>
    <row r="224" spans="1:13" ht="18" customHeight="1" x14ac:dyDescent="0.35">
      <c r="A224" s="75"/>
      <c r="B224" s="75"/>
      <c r="C224" s="67" t="s">
        <v>20</v>
      </c>
      <c r="D224" s="67"/>
      <c r="E224" s="78" t="s">
        <v>196</v>
      </c>
      <c r="F224" s="58"/>
      <c r="G224" s="112"/>
      <c r="H224" s="156"/>
      <c r="I224" s="164"/>
      <c r="J224" s="164"/>
      <c r="K224" s="164"/>
      <c r="L224" s="164"/>
      <c r="M224" s="185"/>
    </row>
    <row r="225" spans="1:13" x14ac:dyDescent="0.35">
      <c r="A225" s="75"/>
      <c r="B225" s="75"/>
      <c r="C225" s="67" t="s">
        <v>21</v>
      </c>
      <c r="D225" s="67"/>
      <c r="E225" s="58" t="s">
        <v>197</v>
      </c>
      <c r="F225" s="61" t="s">
        <v>198</v>
      </c>
      <c r="G225" s="112">
        <v>0</v>
      </c>
      <c r="H225" s="156"/>
      <c r="I225" s="164"/>
      <c r="J225" s="164"/>
      <c r="K225" s="164"/>
      <c r="L225" s="164"/>
      <c r="M225" s="185"/>
    </row>
    <row r="226" spans="1:13" x14ac:dyDescent="0.35">
      <c r="A226" s="75"/>
      <c r="B226" s="75"/>
      <c r="C226" s="67" t="s">
        <v>23</v>
      </c>
      <c r="D226" s="67"/>
      <c r="E226" s="58" t="s">
        <v>199</v>
      </c>
      <c r="F226" s="61" t="s">
        <v>198</v>
      </c>
      <c r="G226" s="112">
        <v>0</v>
      </c>
      <c r="H226" s="156"/>
      <c r="I226" s="164"/>
      <c r="J226" s="164"/>
      <c r="K226" s="164"/>
      <c r="L226" s="164"/>
      <c r="M226" s="185"/>
    </row>
    <row r="227" spans="1:13" x14ac:dyDescent="0.35">
      <c r="A227" s="75"/>
      <c r="B227" s="75"/>
      <c r="C227" s="67" t="s">
        <v>24</v>
      </c>
      <c r="D227" s="67"/>
      <c r="E227" s="58" t="s">
        <v>200</v>
      </c>
      <c r="F227" s="61" t="s">
        <v>198</v>
      </c>
      <c r="G227" s="152">
        <v>1</v>
      </c>
      <c r="H227" s="152"/>
      <c r="I227" s="173"/>
      <c r="J227" s="173"/>
      <c r="K227" s="173"/>
      <c r="L227" s="173"/>
      <c r="M227" s="200">
        <v>1</v>
      </c>
    </row>
    <row r="228" spans="1:13" ht="48" customHeight="1" x14ac:dyDescent="0.35">
      <c r="A228" s="75"/>
      <c r="B228" s="75"/>
      <c r="C228" s="67" t="s">
        <v>26</v>
      </c>
      <c r="D228" s="67"/>
      <c r="E228" s="64" t="s">
        <v>201</v>
      </c>
      <c r="F228" s="68" t="s">
        <v>171</v>
      </c>
      <c r="G228" s="112">
        <v>0</v>
      </c>
      <c r="H228" s="156"/>
      <c r="I228" s="164"/>
      <c r="J228" s="164"/>
      <c r="K228" s="164"/>
      <c r="L228" s="164"/>
      <c r="M228" s="185"/>
    </row>
    <row r="229" spans="1:13" ht="18.75" customHeight="1" x14ac:dyDescent="0.35">
      <c r="A229" s="75"/>
      <c r="B229" s="75"/>
      <c r="C229" s="67" t="s">
        <v>34</v>
      </c>
      <c r="D229" s="67"/>
      <c r="E229" s="28" t="s">
        <v>368</v>
      </c>
      <c r="F229" s="68" t="s">
        <v>171</v>
      </c>
      <c r="G229" s="112"/>
      <c r="H229" s="156"/>
      <c r="I229" s="164"/>
      <c r="J229" s="164"/>
      <c r="K229" s="164"/>
      <c r="L229" s="164"/>
      <c r="M229" s="185"/>
    </row>
    <row r="230" spans="1:13" ht="19.5" customHeight="1" x14ac:dyDescent="0.35">
      <c r="A230" s="75"/>
      <c r="B230" s="75"/>
      <c r="C230" s="67" t="s">
        <v>36</v>
      </c>
      <c r="D230" s="67"/>
      <c r="E230" s="29" t="s">
        <v>369</v>
      </c>
      <c r="F230" s="68" t="s">
        <v>171</v>
      </c>
      <c r="G230" s="112">
        <v>0</v>
      </c>
      <c r="H230" s="156"/>
      <c r="I230" s="164"/>
      <c r="J230" s="164"/>
      <c r="K230" s="164"/>
      <c r="L230" s="164"/>
      <c r="M230" s="185"/>
    </row>
    <row r="231" spans="1:13" ht="45" x14ac:dyDescent="0.35">
      <c r="A231" s="24" t="s">
        <v>345</v>
      </c>
      <c r="B231" s="24"/>
      <c r="C231" s="514"/>
      <c r="D231" s="25"/>
      <c r="E231" s="35"/>
      <c r="F231" s="24"/>
      <c r="G231" s="37"/>
      <c r="H231" s="37"/>
      <c r="I231" s="168"/>
      <c r="J231" s="168"/>
      <c r="K231" s="168"/>
      <c r="L231" s="168"/>
      <c r="M231" s="186"/>
    </row>
    <row r="232" spans="1:13" ht="15" x14ac:dyDescent="0.35">
      <c r="A232" s="14"/>
      <c r="B232" s="14" t="s">
        <v>202</v>
      </c>
      <c r="C232" s="14"/>
      <c r="D232" s="14"/>
      <c r="E232" s="43" t="s">
        <v>203</v>
      </c>
      <c r="F232" s="14"/>
      <c r="G232" s="45"/>
      <c r="H232" s="45"/>
      <c r="I232" s="171"/>
      <c r="J232" s="171"/>
      <c r="K232" s="171"/>
      <c r="L232" s="171"/>
      <c r="M232" s="189"/>
    </row>
    <row r="233" spans="1:13" ht="61.5" customHeight="1" x14ac:dyDescent="0.35">
      <c r="A233" s="75"/>
      <c r="B233" s="75"/>
      <c r="C233" s="67" t="s">
        <v>14</v>
      </c>
      <c r="D233" s="73" t="s">
        <v>204</v>
      </c>
      <c r="E233" s="69" t="s">
        <v>371</v>
      </c>
      <c r="F233" s="68" t="s">
        <v>171</v>
      </c>
      <c r="G233" s="112">
        <v>35</v>
      </c>
      <c r="H233" s="156"/>
      <c r="I233" s="164"/>
      <c r="J233" s="164"/>
      <c r="K233" s="164"/>
      <c r="L233" s="164"/>
      <c r="M233" s="185">
        <v>29</v>
      </c>
    </row>
    <row r="234" spans="1:13" ht="45" x14ac:dyDescent="0.35">
      <c r="A234" s="24" t="s">
        <v>306</v>
      </c>
      <c r="B234" s="24"/>
      <c r="C234" s="25"/>
      <c r="D234" s="25"/>
      <c r="E234" s="35"/>
      <c r="F234" s="36"/>
      <c r="G234" s="37"/>
      <c r="H234" s="37"/>
      <c r="I234" s="168"/>
      <c r="J234" s="168"/>
      <c r="K234" s="168"/>
      <c r="L234" s="168"/>
      <c r="M234" s="186"/>
    </row>
    <row r="235" spans="1:13" ht="15" x14ac:dyDescent="0.35">
      <c r="A235" s="14"/>
      <c r="B235" s="14" t="s">
        <v>205</v>
      </c>
      <c r="C235" s="14"/>
      <c r="D235" s="14"/>
      <c r="E235" s="43" t="s">
        <v>206</v>
      </c>
      <c r="F235" s="44"/>
      <c r="G235" s="45"/>
      <c r="H235" s="45"/>
      <c r="I235" s="171"/>
      <c r="J235" s="171"/>
      <c r="K235" s="171"/>
      <c r="L235" s="171"/>
      <c r="M235" s="189"/>
    </row>
    <row r="236" spans="1:13" ht="30.75" customHeight="1" x14ac:dyDescent="0.35">
      <c r="A236" s="75"/>
      <c r="B236" s="75"/>
      <c r="C236" s="513" t="s">
        <v>12</v>
      </c>
      <c r="D236" s="67"/>
      <c r="E236" s="56" t="s">
        <v>207</v>
      </c>
      <c r="F236" s="68" t="s">
        <v>208</v>
      </c>
      <c r="G236" s="112">
        <v>21.080453363062059</v>
      </c>
      <c r="H236" s="156"/>
      <c r="I236" s="164"/>
      <c r="J236" s="164"/>
      <c r="K236" s="164"/>
      <c r="L236" s="164"/>
      <c r="M236" s="185">
        <v>21</v>
      </c>
    </row>
    <row r="237" spans="1:13" ht="26" x14ac:dyDescent="0.35">
      <c r="A237" s="36" t="s">
        <v>307</v>
      </c>
      <c r="B237" s="36"/>
      <c r="C237" s="48"/>
      <c r="D237" s="48"/>
      <c r="E237" s="37"/>
      <c r="F237" s="36"/>
      <c r="G237" s="37"/>
      <c r="H237" s="37"/>
      <c r="I237" s="168"/>
      <c r="J237" s="168"/>
      <c r="K237" s="168"/>
      <c r="L237" s="168"/>
      <c r="M237" s="186"/>
    </row>
    <row r="238" spans="1:13" ht="15" x14ac:dyDescent="0.35">
      <c r="A238" s="14"/>
      <c r="B238" s="14" t="s">
        <v>209</v>
      </c>
      <c r="C238" s="14" t="s">
        <v>11</v>
      </c>
      <c r="D238" s="14"/>
      <c r="E238" s="43" t="s">
        <v>210</v>
      </c>
      <c r="F238" s="44"/>
      <c r="G238" s="45"/>
      <c r="H238" s="45"/>
      <c r="I238" s="171"/>
      <c r="J238" s="171"/>
      <c r="K238" s="171"/>
      <c r="L238" s="171"/>
      <c r="M238" s="189"/>
    </row>
    <row r="239" spans="1:13" x14ac:dyDescent="0.35">
      <c r="A239" s="75"/>
      <c r="B239" s="75"/>
      <c r="C239" s="67" t="s">
        <v>12</v>
      </c>
      <c r="D239" s="67"/>
      <c r="E239" s="79" t="s">
        <v>211</v>
      </c>
      <c r="F239" s="61" t="s">
        <v>98</v>
      </c>
      <c r="G239" s="112">
        <v>0</v>
      </c>
      <c r="H239" s="156"/>
      <c r="I239" s="164"/>
      <c r="J239" s="164"/>
      <c r="K239" s="164"/>
      <c r="L239" s="164"/>
      <c r="M239" s="185"/>
    </row>
    <row r="240" spans="1:13" x14ac:dyDescent="0.35">
      <c r="A240" s="75"/>
      <c r="B240" s="75"/>
      <c r="C240" s="67" t="s">
        <v>14</v>
      </c>
      <c r="D240" s="67"/>
      <c r="E240" s="79" t="s">
        <v>212</v>
      </c>
      <c r="F240" s="61" t="s">
        <v>213</v>
      </c>
      <c r="G240" s="112">
        <v>1</v>
      </c>
      <c r="H240" s="156"/>
      <c r="I240" s="164"/>
      <c r="J240" s="164"/>
      <c r="K240" s="164"/>
      <c r="L240" s="164"/>
      <c r="M240" s="185">
        <v>1</v>
      </c>
    </row>
    <row r="241" spans="1:13" ht="26" x14ac:dyDescent="0.35">
      <c r="A241" s="36" t="s">
        <v>308</v>
      </c>
      <c r="B241" s="36"/>
      <c r="C241" s="48"/>
      <c r="D241" s="48"/>
      <c r="E241" s="37"/>
      <c r="F241" s="36"/>
      <c r="G241" s="37"/>
      <c r="H241" s="37"/>
      <c r="I241" s="168"/>
      <c r="J241" s="168"/>
      <c r="K241" s="168"/>
      <c r="L241" s="168"/>
      <c r="M241" s="186"/>
    </row>
    <row r="242" spans="1:13" ht="15" x14ac:dyDescent="0.35">
      <c r="A242" s="14"/>
      <c r="B242" s="14" t="s">
        <v>214</v>
      </c>
      <c r="C242" s="14" t="s">
        <v>11</v>
      </c>
      <c r="D242" s="14"/>
      <c r="E242" s="43" t="s">
        <v>215</v>
      </c>
      <c r="F242" s="44"/>
      <c r="G242" s="45"/>
      <c r="H242" s="45"/>
      <c r="I242" s="171"/>
      <c r="J242" s="171"/>
      <c r="K242" s="171"/>
      <c r="L242" s="171"/>
      <c r="M242" s="189"/>
    </row>
    <row r="243" spans="1:13" x14ac:dyDescent="0.35">
      <c r="A243" s="75"/>
      <c r="B243" s="75"/>
      <c r="C243" s="67" t="s">
        <v>12</v>
      </c>
      <c r="D243" s="67"/>
      <c r="E243" s="80" t="s">
        <v>216</v>
      </c>
      <c r="F243" s="60" t="s">
        <v>178</v>
      </c>
      <c r="G243" s="112">
        <v>1</v>
      </c>
      <c r="H243" s="156"/>
      <c r="I243" s="164"/>
      <c r="J243" s="164"/>
      <c r="K243" s="164"/>
      <c r="L243" s="164"/>
      <c r="M243" s="185"/>
    </row>
    <row r="244" spans="1:13" ht="26" x14ac:dyDescent="0.35">
      <c r="A244" s="75"/>
      <c r="B244" s="75"/>
      <c r="C244" s="513" t="s">
        <v>14</v>
      </c>
      <c r="D244" s="67"/>
      <c r="E244" s="80" t="s">
        <v>217</v>
      </c>
      <c r="F244" s="68" t="s">
        <v>171</v>
      </c>
      <c r="G244" s="112">
        <v>0</v>
      </c>
      <c r="H244" s="156"/>
      <c r="I244" s="164"/>
      <c r="J244" s="164"/>
      <c r="K244" s="164"/>
      <c r="L244" s="164"/>
      <c r="M244" s="185"/>
    </row>
    <row r="245" spans="1:13" x14ac:dyDescent="0.35">
      <c r="A245" s="75"/>
      <c r="B245" s="75"/>
      <c r="C245" s="67" t="s">
        <v>15</v>
      </c>
      <c r="D245" s="67"/>
      <c r="E245" s="80" t="s">
        <v>218</v>
      </c>
      <c r="F245" s="60" t="s">
        <v>89</v>
      </c>
      <c r="G245" s="112">
        <v>3</v>
      </c>
      <c r="H245" s="156"/>
      <c r="I245" s="164"/>
      <c r="J245" s="164"/>
      <c r="K245" s="164"/>
      <c r="L245" s="164"/>
      <c r="M245" s="185"/>
    </row>
    <row r="246" spans="1:13" x14ac:dyDescent="0.35">
      <c r="A246" s="75"/>
      <c r="B246" s="75"/>
      <c r="C246" s="67" t="s">
        <v>16</v>
      </c>
      <c r="D246" s="67"/>
      <c r="E246" s="80" t="s">
        <v>219</v>
      </c>
      <c r="F246" s="68" t="s">
        <v>171</v>
      </c>
      <c r="G246" s="112">
        <v>200</v>
      </c>
      <c r="H246" s="156"/>
      <c r="I246" s="164"/>
      <c r="J246" s="164"/>
      <c r="K246" s="164"/>
      <c r="L246" s="164"/>
      <c r="M246" s="185">
        <v>180</v>
      </c>
    </row>
    <row r="247" spans="1:13" x14ac:dyDescent="0.35">
      <c r="A247" s="75"/>
      <c r="B247" s="75"/>
      <c r="C247" s="67" t="s">
        <v>17</v>
      </c>
      <c r="D247" s="67"/>
      <c r="E247" s="80" t="s">
        <v>220</v>
      </c>
      <c r="F247" s="68" t="s">
        <v>171</v>
      </c>
      <c r="G247" s="112">
        <v>120</v>
      </c>
      <c r="H247" s="156"/>
      <c r="I247" s="164"/>
      <c r="J247" s="164"/>
      <c r="K247" s="164"/>
      <c r="L247" s="164"/>
      <c r="M247" s="185">
        <v>370</v>
      </c>
    </row>
    <row r="248" spans="1:13" x14ac:dyDescent="0.35">
      <c r="A248" s="75"/>
      <c r="B248" s="75"/>
      <c r="C248" s="244"/>
      <c r="D248" s="244"/>
      <c r="E248" s="80"/>
      <c r="F248" s="68"/>
      <c r="G248" s="245"/>
      <c r="H248" s="245"/>
      <c r="I248" s="164"/>
      <c r="J248" s="536" t="s">
        <v>478</v>
      </c>
      <c r="K248" s="537"/>
      <c r="L248" s="164"/>
      <c r="M248" s="236">
        <f>G247</f>
        <v>120</v>
      </c>
    </row>
    <row r="249" spans="1:13" x14ac:dyDescent="0.35">
      <c r="A249" s="75"/>
      <c r="B249" s="75"/>
      <c r="C249" s="244"/>
      <c r="D249" s="244"/>
      <c r="E249" s="80"/>
      <c r="F249" s="68"/>
      <c r="G249" s="245"/>
      <c r="H249" s="245"/>
      <c r="I249" s="164"/>
      <c r="J249" s="536" t="s">
        <v>479</v>
      </c>
      <c r="K249" s="537"/>
      <c r="L249" s="164"/>
      <c r="M249" s="236">
        <f>M247-M248</f>
        <v>250</v>
      </c>
    </row>
    <row r="250" spans="1:13" x14ac:dyDescent="0.35">
      <c r="A250" s="75"/>
      <c r="B250" s="75"/>
      <c r="C250" s="67" t="s">
        <v>18</v>
      </c>
      <c r="D250" s="67"/>
      <c r="E250" s="80" t="s">
        <v>221</v>
      </c>
      <c r="F250" s="60" t="s">
        <v>89</v>
      </c>
      <c r="G250" s="112">
        <v>4</v>
      </c>
      <c r="H250" s="156"/>
      <c r="I250" s="164"/>
      <c r="J250" s="164"/>
      <c r="K250" s="164"/>
      <c r="L250" s="164"/>
      <c r="M250" s="185"/>
    </row>
    <row r="251" spans="1:13" x14ac:dyDescent="0.35">
      <c r="A251" s="75"/>
      <c r="B251" s="75"/>
      <c r="C251" s="67" t="s">
        <v>19</v>
      </c>
      <c r="D251" s="67"/>
      <c r="E251" s="81" t="s">
        <v>370</v>
      </c>
      <c r="F251" s="68" t="s">
        <v>171</v>
      </c>
      <c r="G251" s="112">
        <v>40</v>
      </c>
      <c r="H251" s="156"/>
      <c r="I251" s="164"/>
      <c r="J251" s="164"/>
      <c r="K251" s="164"/>
      <c r="L251" s="164"/>
      <c r="M251" s="185"/>
    </row>
    <row r="252" spans="1:13" x14ac:dyDescent="0.35">
      <c r="A252" s="75"/>
      <c r="B252" s="75"/>
      <c r="C252" s="67" t="s">
        <v>20</v>
      </c>
      <c r="D252" s="73" t="s">
        <v>310</v>
      </c>
      <c r="E252" s="81"/>
      <c r="F252" s="60"/>
      <c r="G252" s="112"/>
      <c r="H252" s="156"/>
      <c r="I252" s="164"/>
      <c r="J252" s="164"/>
      <c r="K252" s="164"/>
      <c r="L252" s="164"/>
      <c r="M252" s="185"/>
    </row>
    <row r="253" spans="1:13" x14ac:dyDescent="0.35">
      <c r="A253" s="75"/>
      <c r="B253" s="75"/>
      <c r="C253" s="67" t="s">
        <v>21</v>
      </c>
      <c r="D253" s="67"/>
      <c r="E253" s="71" t="s">
        <v>222</v>
      </c>
      <c r="F253" s="68" t="s">
        <v>129</v>
      </c>
      <c r="G253" s="112">
        <v>1</v>
      </c>
      <c r="H253" s="156"/>
      <c r="I253" s="164"/>
      <c r="J253" s="164"/>
      <c r="K253" s="164"/>
      <c r="L253" s="164"/>
      <c r="M253" s="185">
        <v>1</v>
      </c>
    </row>
    <row r="254" spans="1:13" x14ac:dyDescent="0.35">
      <c r="A254" s="75"/>
      <c r="B254" s="75"/>
      <c r="C254" s="67" t="s">
        <v>23</v>
      </c>
      <c r="D254" s="67"/>
      <c r="E254" s="71" t="s">
        <v>223</v>
      </c>
      <c r="F254" s="68" t="s">
        <v>129</v>
      </c>
      <c r="G254" s="112">
        <v>20</v>
      </c>
      <c r="H254" s="156"/>
      <c r="I254" s="164"/>
      <c r="J254" s="164"/>
      <c r="K254" s="164"/>
      <c r="L254" s="164"/>
      <c r="M254" s="185"/>
    </row>
    <row r="255" spans="1:13" x14ac:dyDescent="0.35">
      <c r="A255" s="75"/>
      <c r="B255" s="75"/>
      <c r="C255" s="67" t="s">
        <v>24</v>
      </c>
      <c r="D255" s="67"/>
      <c r="E255" s="71" t="s">
        <v>224</v>
      </c>
      <c r="F255" s="68" t="s">
        <v>129</v>
      </c>
      <c r="G255" s="112">
        <v>5</v>
      </c>
      <c r="H255" s="156"/>
      <c r="I255" s="164"/>
      <c r="J255" s="164"/>
      <c r="K255" s="164"/>
      <c r="L255" s="164"/>
      <c r="M255" s="185"/>
    </row>
    <row r="256" spans="1:13" x14ac:dyDescent="0.35">
      <c r="A256" s="75"/>
      <c r="B256" s="75"/>
      <c r="C256" s="67" t="s">
        <v>25</v>
      </c>
      <c r="D256" s="67"/>
      <c r="E256" s="71" t="s">
        <v>225</v>
      </c>
      <c r="F256" s="68" t="s">
        <v>129</v>
      </c>
      <c r="G256" s="112">
        <v>0</v>
      </c>
      <c r="H256" s="156"/>
      <c r="I256" s="164"/>
      <c r="J256" s="164"/>
      <c r="K256" s="164"/>
      <c r="L256" s="164"/>
      <c r="M256" s="185"/>
    </row>
    <row r="257" spans="1:13" ht="45" x14ac:dyDescent="0.35">
      <c r="A257" s="24" t="s">
        <v>309</v>
      </c>
      <c r="B257" s="24"/>
      <c r="C257" s="25"/>
      <c r="D257" s="25"/>
      <c r="E257" s="35"/>
      <c r="F257" s="36"/>
      <c r="G257" s="37"/>
      <c r="H257" s="37"/>
      <c r="I257" s="168"/>
      <c r="J257" s="168"/>
      <c r="K257" s="168"/>
      <c r="L257" s="168"/>
      <c r="M257" s="186"/>
    </row>
    <row r="258" spans="1:13" ht="15" x14ac:dyDescent="0.35">
      <c r="A258" s="12" t="s">
        <v>226</v>
      </c>
      <c r="B258" s="12"/>
      <c r="C258" s="12"/>
      <c r="D258" s="12"/>
      <c r="E258" s="42" t="s">
        <v>227</v>
      </c>
      <c r="F258" s="12"/>
      <c r="G258" s="12"/>
      <c r="H258" s="12"/>
      <c r="I258" s="170"/>
      <c r="J258" s="170"/>
      <c r="K258" s="170"/>
      <c r="L258" s="170"/>
      <c r="M258" s="188"/>
    </row>
    <row r="259" spans="1:13" ht="15" x14ac:dyDescent="0.35">
      <c r="A259" s="14"/>
      <c r="B259" s="14" t="s">
        <v>311</v>
      </c>
      <c r="C259" s="14"/>
      <c r="D259" s="14"/>
      <c r="E259" s="66"/>
      <c r="F259" s="44"/>
      <c r="G259" s="45"/>
      <c r="H259" s="45"/>
      <c r="I259" s="171"/>
      <c r="J259" s="171"/>
      <c r="K259" s="171"/>
      <c r="L259" s="171"/>
      <c r="M259" s="189"/>
    </row>
    <row r="260" spans="1:13" ht="47.25" customHeight="1" x14ac:dyDescent="0.35">
      <c r="A260" s="75"/>
      <c r="B260" s="75"/>
      <c r="C260" s="67" t="s">
        <v>11</v>
      </c>
      <c r="D260" s="68"/>
      <c r="E260" s="82" t="s">
        <v>228</v>
      </c>
      <c r="F260" s="68" t="s">
        <v>98</v>
      </c>
      <c r="G260" s="112">
        <v>5</v>
      </c>
      <c r="H260" s="156"/>
      <c r="I260" s="164"/>
      <c r="J260" s="164"/>
      <c r="K260" s="164"/>
      <c r="L260" s="164"/>
      <c r="M260" s="185"/>
    </row>
    <row r="261" spans="1:13" ht="46.5" customHeight="1" x14ac:dyDescent="0.35">
      <c r="A261" s="75"/>
      <c r="B261" s="75"/>
      <c r="C261" s="67" t="s">
        <v>12</v>
      </c>
      <c r="D261" s="68"/>
      <c r="E261" s="82" t="s">
        <v>229</v>
      </c>
      <c r="F261" s="68" t="s">
        <v>98</v>
      </c>
      <c r="G261" s="112">
        <v>0</v>
      </c>
      <c r="H261" s="156"/>
      <c r="I261" s="164"/>
      <c r="J261" s="164"/>
      <c r="K261" s="164"/>
      <c r="L261" s="164"/>
      <c r="M261" s="185"/>
    </row>
    <row r="262" spans="1:13" ht="48" customHeight="1" x14ac:dyDescent="0.35">
      <c r="A262" s="75"/>
      <c r="B262" s="75"/>
      <c r="C262" s="67" t="s">
        <v>20</v>
      </c>
      <c r="D262" s="68"/>
      <c r="E262" s="83" t="s">
        <v>230</v>
      </c>
      <c r="F262" s="68" t="s">
        <v>98</v>
      </c>
      <c r="G262" s="112">
        <v>0</v>
      </c>
      <c r="H262" s="156"/>
      <c r="I262" s="164"/>
      <c r="J262" s="164"/>
      <c r="K262" s="164"/>
      <c r="L262" s="164"/>
      <c r="M262" s="185"/>
    </row>
    <row r="263" spans="1:13" ht="45.75" customHeight="1" x14ac:dyDescent="0.35">
      <c r="A263" s="75"/>
      <c r="B263" s="75"/>
      <c r="C263" s="67" t="s">
        <v>26</v>
      </c>
      <c r="D263" s="68"/>
      <c r="E263" s="82" t="s">
        <v>231</v>
      </c>
      <c r="F263" s="68" t="s">
        <v>98</v>
      </c>
      <c r="G263" s="112">
        <v>2</v>
      </c>
      <c r="H263" s="156"/>
      <c r="I263" s="164"/>
      <c r="J263" s="164"/>
      <c r="K263" s="164"/>
      <c r="L263" s="164"/>
      <c r="M263" s="185"/>
    </row>
    <row r="264" spans="1:13" ht="46.5" customHeight="1" x14ac:dyDescent="0.35">
      <c r="A264" s="75"/>
      <c r="B264" s="75"/>
      <c r="C264" s="67" t="s">
        <v>34</v>
      </c>
      <c r="D264" s="68"/>
      <c r="E264" s="41" t="s">
        <v>232</v>
      </c>
      <c r="F264" s="68" t="s">
        <v>98</v>
      </c>
      <c r="G264" s="112">
        <v>0</v>
      </c>
      <c r="H264" s="156"/>
      <c r="I264" s="164"/>
      <c r="J264" s="164"/>
      <c r="K264" s="164"/>
      <c r="L264" s="164"/>
      <c r="M264" s="185"/>
    </row>
    <row r="265" spans="1:13" ht="45.75" customHeight="1" x14ac:dyDescent="0.35">
      <c r="A265" s="75"/>
      <c r="B265" s="75"/>
      <c r="C265" s="67" t="s">
        <v>32</v>
      </c>
      <c r="D265" s="68"/>
      <c r="E265" s="82" t="s">
        <v>233</v>
      </c>
      <c r="F265" s="68" t="s">
        <v>98</v>
      </c>
      <c r="G265" s="112">
        <v>2</v>
      </c>
      <c r="H265" s="156"/>
      <c r="I265" s="164"/>
      <c r="J265" s="164"/>
      <c r="K265" s="164"/>
      <c r="L265" s="164"/>
      <c r="M265" s="185"/>
    </row>
    <row r="266" spans="1:13" ht="43.5" customHeight="1" x14ac:dyDescent="0.35">
      <c r="A266" s="75"/>
      <c r="B266" s="75"/>
      <c r="C266" s="67" t="s">
        <v>78</v>
      </c>
      <c r="D266" s="68"/>
      <c r="E266" s="41" t="s">
        <v>234</v>
      </c>
      <c r="F266" s="68" t="s">
        <v>98</v>
      </c>
      <c r="G266" s="112">
        <v>0</v>
      </c>
      <c r="H266" s="156"/>
      <c r="I266" s="164"/>
      <c r="J266" s="164"/>
      <c r="K266" s="164"/>
      <c r="L266" s="164"/>
      <c r="M266" s="185"/>
    </row>
    <row r="267" spans="1:13" ht="39" customHeight="1" x14ac:dyDescent="0.35">
      <c r="A267" s="75"/>
      <c r="B267" s="75"/>
      <c r="C267" s="67" t="s">
        <v>33</v>
      </c>
      <c r="D267" s="68"/>
      <c r="E267" s="103" t="s">
        <v>353</v>
      </c>
      <c r="F267" s="68" t="s">
        <v>235</v>
      </c>
      <c r="G267" s="112">
        <v>1</v>
      </c>
      <c r="H267" s="156"/>
      <c r="I267" s="164"/>
      <c r="J267" s="164"/>
      <c r="K267" s="164"/>
      <c r="L267" s="164"/>
      <c r="M267" s="185"/>
    </row>
    <row r="268" spans="1:13" ht="36" customHeight="1" x14ac:dyDescent="0.35">
      <c r="A268" s="75"/>
      <c r="B268" s="75"/>
      <c r="C268" s="67" t="s">
        <v>69</v>
      </c>
      <c r="D268" s="68"/>
      <c r="E268" s="41" t="s">
        <v>236</v>
      </c>
      <c r="F268" s="68" t="s">
        <v>235</v>
      </c>
      <c r="G268" s="112">
        <v>0</v>
      </c>
      <c r="H268" s="156"/>
      <c r="I268" s="164"/>
      <c r="J268" s="164"/>
      <c r="K268" s="164"/>
      <c r="L268" s="164"/>
      <c r="M268" s="185"/>
    </row>
    <row r="269" spans="1:13" ht="34.5" customHeight="1" x14ac:dyDescent="0.35">
      <c r="A269" s="75"/>
      <c r="B269" s="75"/>
      <c r="C269" s="513" t="s">
        <v>46</v>
      </c>
      <c r="D269" s="68"/>
      <c r="E269" s="71" t="s">
        <v>237</v>
      </c>
      <c r="F269" s="68" t="s">
        <v>238</v>
      </c>
      <c r="G269" s="112">
        <v>80</v>
      </c>
      <c r="H269" s="156"/>
      <c r="I269" s="164"/>
      <c r="J269" s="164"/>
      <c r="K269" s="164"/>
      <c r="L269" s="164"/>
      <c r="M269" s="185">
        <v>75</v>
      </c>
    </row>
    <row r="270" spans="1:13" ht="19.5" customHeight="1" x14ac:dyDescent="0.35">
      <c r="A270" s="75"/>
      <c r="B270" s="75"/>
      <c r="C270" s="67" t="s">
        <v>43</v>
      </c>
      <c r="D270" s="84"/>
      <c r="E270" s="220" t="s">
        <v>239</v>
      </c>
      <c r="F270" s="68" t="s">
        <v>98</v>
      </c>
      <c r="G270" s="221">
        <v>1</v>
      </c>
      <c r="H270" s="151"/>
      <c r="I270" s="174"/>
      <c r="J270" s="174"/>
      <c r="K270" s="174"/>
      <c r="L270" s="174"/>
      <c r="M270" s="191"/>
    </row>
    <row r="271" spans="1:13" ht="45" x14ac:dyDescent="0.35">
      <c r="A271" s="24" t="s">
        <v>312</v>
      </c>
      <c r="B271" s="24"/>
      <c r="C271" s="25"/>
      <c r="D271" s="25"/>
      <c r="E271" s="35"/>
      <c r="F271" s="36"/>
      <c r="G271" s="37"/>
      <c r="H271" s="37"/>
      <c r="I271" s="168"/>
      <c r="J271" s="168"/>
      <c r="K271" s="168"/>
      <c r="L271" s="168"/>
      <c r="M271" s="186"/>
    </row>
    <row r="272" spans="1:13" x14ac:dyDescent="0.35">
      <c r="A272" s="85"/>
      <c r="B272" s="85" t="s">
        <v>240</v>
      </c>
      <c r="C272" s="44"/>
      <c r="D272" s="44"/>
      <c r="E272" s="49" t="s">
        <v>241</v>
      </c>
      <c r="F272" s="85"/>
      <c r="G272" s="49"/>
      <c r="H272" s="49"/>
      <c r="I272" s="175"/>
      <c r="J272" s="175"/>
      <c r="K272" s="175"/>
      <c r="L272" s="175"/>
      <c r="M272" s="192"/>
    </row>
    <row r="273" spans="1:13" x14ac:dyDescent="0.35">
      <c r="A273" s="54"/>
      <c r="B273" s="54"/>
      <c r="C273" s="61" t="s">
        <v>11</v>
      </c>
      <c r="D273" s="61"/>
      <c r="E273" s="59" t="s">
        <v>242</v>
      </c>
      <c r="F273" s="60" t="s">
        <v>129</v>
      </c>
      <c r="G273" s="112">
        <v>0</v>
      </c>
      <c r="H273" s="156"/>
      <c r="I273" s="164"/>
      <c r="J273" s="164"/>
      <c r="K273" s="164"/>
      <c r="L273" s="164"/>
      <c r="M273" s="185"/>
    </row>
    <row r="274" spans="1:13" x14ac:dyDescent="0.35">
      <c r="A274" s="54"/>
      <c r="B274" s="54"/>
      <c r="C274" s="61" t="s">
        <v>20</v>
      </c>
      <c r="D274" s="61"/>
      <c r="E274" s="59" t="s">
        <v>243</v>
      </c>
      <c r="F274" s="60" t="s">
        <v>129</v>
      </c>
      <c r="G274" s="112">
        <v>4</v>
      </c>
      <c r="H274" s="156"/>
      <c r="I274" s="164"/>
      <c r="J274" s="164"/>
      <c r="K274" s="164"/>
      <c r="L274" s="164"/>
      <c r="M274" s="185">
        <v>1</v>
      </c>
    </row>
    <row r="275" spans="1:13" x14ac:dyDescent="0.35">
      <c r="A275" s="54"/>
      <c r="B275" s="54"/>
      <c r="C275" s="61" t="s">
        <v>26</v>
      </c>
      <c r="D275" s="61"/>
      <c r="E275" s="59" t="s">
        <v>244</v>
      </c>
      <c r="F275" s="60" t="s">
        <v>129</v>
      </c>
      <c r="G275" s="112">
        <v>1</v>
      </c>
      <c r="H275" s="156"/>
      <c r="I275" s="164"/>
      <c r="J275" s="164"/>
      <c r="K275" s="164"/>
      <c r="L275" s="164"/>
      <c r="M275" s="185"/>
    </row>
    <row r="276" spans="1:13" x14ac:dyDescent="0.35">
      <c r="A276" s="54"/>
      <c r="B276" s="54"/>
      <c r="C276" s="61" t="s">
        <v>32</v>
      </c>
      <c r="D276" s="61"/>
      <c r="E276" s="59" t="s">
        <v>245</v>
      </c>
      <c r="F276" s="60" t="s">
        <v>129</v>
      </c>
      <c r="G276" s="112">
        <v>2</v>
      </c>
      <c r="H276" s="156"/>
      <c r="I276" s="164"/>
      <c r="J276" s="164"/>
      <c r="K276" s="164"/>
      <c r="L276" s="164"/>
      <c r="M276" s="185"/>
    </row>
    <row r="277" spans="1:13" x14ac:dyDescent="0.35">
      <c r="A277" s="54"/>
      <c r="B277" s="54"/>
      <c r="C277" s="61" t="s">
        <v>33</v>
      </c>
      <c r="D277" s="61"/>
      <c r="E277" s="59" t="s">
        <v>246</v>
      </c>
      <c r="F277" s="60" t="s">
        <v>129</v>
      </c>
      <c r="G277" s="112">
        <v>1</v>
      </c>
      <c r="H277" s="156" t="s">
        <v>467</v>
      </c>
      <c r="I277" s="164"/>
      <c r="J277" s="164"/>
      <c r="K277" s="164"/>
      <c r="L277" s="164"/>
      <c r="M277" s="185">
        <v>1</v>
      </c>
    </row>
    <row r="278" spans="1:13" x14ac:dyDescent="0.35">
      <c r="A278" s="54"/>
      <c r="B278" s="54"/>
      <c r="C278" s="61" t="s">
        <v>46</v>
      </c>
      <c r="D278" s="61"/>
      <c r="E278" s="59" t="s">
        <v>247</v>
      </c>
      <c r="F278" s="60" t="s">
        <v>129</v>
      </c>
      <c r="G278" s="112">
        <v>6</v>
      </c>
      <c r="H278" s="156"/>
      <c r="I278" s="164"/>
      <c r="J278" s="164"/>
      <c r="K278" s="164"/>
      <c r="L278" s="164"/>
      <c r="M278" s="185"/>
    </row>
    <row r="279" spans="1:13" x14ac:dyDescent="0.35">
      <c r="A279" s="54"/>
      <c r="B279" s="54"/>
      <c r="C279" s="61" t="s">
        <v>43</v>
      </c>
      <c r="D279" s="61"/>
      <c r="E279" s="59" t="s">
        <v>248</v>
      </c>
      <c r="F279" s="60" t="s">
        <v>129</v>
      </c>
      <c r="G279" s="112">
        <v>3</v>
      </c>
      <c r="H279" s="156"/>
      <c r="I279" s="164"/>
      <c r="J279" s="164"/>
      <c r="K279" s="164"/>
      <c r="L279" s="164"/>
      <c r="M279" s="185"/>
    </row>
    <row r="280" spans="1:13" x14ac:dyDescent="0.35">
      <c r="A280" s="54"/>
      <c r="B280" s="54"/>
      <c r="C280" s="61" t="s">
        <v>47</v>
      </c>
      <c r="D280" s="61"/>
      <c r="E280" s="59" t="s">
        <v>249</v>
      </c>
      <c r="F280" s="60" t="s">
        <v>129</v>
      </c>
      <c r="G280" s="112">
        <v>3</v>
      </c>
      <c r="H280" s="156"/>
      <c r="I280" s="164"/>
      <c r="J280" s="164"/>
      <c r="K280" s="164"/>
      <c r="L280" s="164"/>
      <c r="M280" s="185"/>
    </row>
    <row r="281" spans="1:13" x14ac:dyDescent="0.35">
      <c r="A281" s="54"/>
      <c r="B281" s="54"/>
      <c r="C281" s="61" t="s">
        <v>49</v>
      </c>
      <c r="D281" s="61"/>
      <c r="E281" s="59" t="s">
        <v>250</v>
      </c>
      <c r="F281" s="60" t="s">
        <v>251</v>
      </c>
      <c r="G281" s="112">
        <v>1</v>
      </c>
      <c r="H281" s="156"/>
      <c r="I281" s="164"/>
      <c r="J281" s="164"/>
      <c r="K281" s="164"/>
      <c r="L281" s="164"/>
      <c r="M281" s="185"/>
    </row>
    <row r="282" spans="1:13" x14ac:dyDescent="0.35">
      <c r="A282" s="54"/>
      <c r="B282" s="54"/>
      <c r="C282" s="61" t="s">
        <v>50</v>
      </c>
      <c r="D282" s="61"/>
      <c r="E282" s="59" t="s">
        <v>252</v>
      </c>
      <c r="F282" s="60" t="s">
        <v>251</v>
      </c>
      <c r="G282" s="112">
        <v>1</v>
      </c>
      <c r="H282" s="156"/>
      <c r="I282" s="164"/>
      <c r="J282" s="164"/>
      <c r="K282" s="164"/>
      <c r="L282" s="164"/>
      <c r="M282" s="185"/>
    </row>
    <row r="283" spans="1:13" x14ac:dyDescent="0.35">
      <c r="A283" s="54"/>
      <c r="B283" s="54"/>
      <c r="C283" s="61" t="s">
        <v>51</v>
      </c>
      <c r="D283" s="61"/>
      <c r="E283" s="59" t="s">
        <v>253</v>
      </c>
      <c r="F283" s="60" t="s">
        <v>129</v>
      </c>
      <c r="G283" s="112">
        <v>1</v>
      </c>
      <c r="H283" s="156" t="s">
        <v>468</v>
      </c>
      <c r="I283" s="164"/>
      <c r="J283" s="164"/>
      <c r="K283" s="164"/>
      <c r="L283" s="164"/>
      <c r="M283" s="185">
        <v>1</v>
      </c>
    </row>
    <row r="284" spans="1:13" x14ac:dyDescent="0.35">
      <c r="A284" s="54"/>
      <c r="B284" s="54"/>
      <c r="C284" s="61" t="s">
        <v>52</v>
      </c>
      <c r="D284" s="61"/>
      <c r="E284" s="59" t="s">
        <v>254</v>
      </c>
      <c r="F284" s="60" t="s">
        <v>89</v>
      </c>
      <c r="G284" s="112">
        <v>2</v>
      </c>
      <c r="H284" s="156"/>
      <c r="I284" s="164"/>
      <c r="J284" s="164"/>
      <c r="K284" s="164"/>
      <c r="L284" s="164"/>
      <c r="M284" s="185"/>
    </row>
    <row r="285" spans="1:13" x14ac:dyDescent="0.35">
      <c r="A285" s="54"/>
      <c r="B285" s="54"/>
      <c r="C285" s="61" t="s">
        <v>53</v>
      </c>
      <c r="D285" s="61"/>
      <c r="E285" s="59" t="s">
        <v>255</v>
      </c>
      <c r="F285" s="60" t="s">
        <v>89</v>
      </c>
      <c r="G285" s="112">
        <v>2</v>
      </c>
      <c r="H285" s="156"/>
      <c r="I285" s="164"/>
      <c r="J285" s="164"/>
      <c r="K285" s="164"/>
      <c r="L285" s="164"/>
      <c r="M285" s="185"/>
    </row>
    <row r="286" spans="1:13" x14ac:dyDescent="0.35">
      <c r="A286" s="54"/>
      <c r="B286" s="54"/>
      <c r="C286" s="61" t="s">
        <v>54</v>
      </c>
      <c r="D286" s="61"/>
      <c r="E286" s="59" t="s">
        <v>256</v>
      </c>
      <c r="F286" s="60" t="s">
        <v>89</v>
      </c>
      <c r="G286" s="112">
        <v>1</v>
      </c>
      <c r="H286" s="156"/>
      <c r="I286" s="164"/>
      <c r="J286" s="164"/>
      <c r="K286" s="164"/>
      <c r="L286" s="164"/>
      <c r="M286" s="185"/>
    </row>
    <row r="287" spans="1:13" x14ac:dyDescent="0.35">
      <c r="A287" s="54"/>
      <c r="B287" s="54"/>
      <c r="C287" s="61" t="s">
        <v>55</v>
      </c>
      <c r="D287" s="61"/>
      <c r="E287" s="59" t="s">
        <v>257</v>
      </c>
      <c r="F287" s="60" t="s">
        <v>129</v>
      </c>
      <c r="G287" s="112">
        <v>1</v>
      </c>
      <c r="H287" s="156"/>
      <c r="I287" s="164"/>
      <c r="J287" s="164"/>
      <c r="K287" s="164"/>
      <c r="L287" s="164"/>
      <c r="M287" s="185"/>
    </row>
    <row r="288" spans="1:13" x14ac:dyDescent="0.35">
      <c r="A288" s="54"/>
      <c r="B288" s="54"/>
      <c r="C288" s="61" t="s">
        <v>56</v>
      </c>
      <c r="D288" s="61"/>
      <c r="E288" s="59" t="s">
        <v>258</v>
      </c>
      <c r="F288" s="60" t="s">
        <v>129</v>
      </c>
      <c r="G288" s="112">
        <v>0</v>
      </c>
      <c r="H288" s="156"/>
      <c r="I288" s="164"/>
      <c r="J288" s="164"/>
      <c r="K288" s="164"/>
      <c r="L288" s="164"/>
      <c r="M288" s="185"/>
    </row>
    <row r="289" spans="1:13" x14ac:dyDescent="0.35">
      <c r="A289" s="54"/>
      <c r="B289" s="54"/>
      <c r="C289" s="61" t="s">
        <v>57</v>
      </c>
      <c r="D289" s="61"/>
      <c r="E289" s="59" t="s">
        <v>259</v>
      </c>
      <c r="F289" s="60" t="s">
        <v>129</v>
      </c>
      <c r="G289" s="112">
        <v>6</v>
      </c>
      <c r="H289" s="156"/>
      <c r="I289" s="164"/>
      <c r="J289" s="164"/>
      <c r="K289" s="164"/>
      <c r="L289" s="164"/>
      <c r="M289" s="185"/>
    </row>
    <row r="290" spans="1:13" x14ac:dyDescent="0.35">
      <c r="A290" s="54"/>
      <c r="B290" s="54"/>
      <c r="C290" s="61" t="s">
        <v>58</v>
      </c>
      <c r="D290" s="61"/>
      <c r="E290" s="59" t="s">
        <v>260</v>
      </c>
      <c r="F290" s="60" t="s">
        <v>129</v>
      </c>
      <c r="G290" s="112">
        <v>2</v>
      </c>
      <c r="H290" s="156"/>
      <c r="I290" s="164"/>
      <c r="J290" s="164"/>
      <c r="K290" s="164"/>
      <c r="L290" s="164"/>
      <c r="M290" s="185"/>
    </row>
    <row r="291" spans="1:13" x14ac:dyDescent="0.35">
      <c r="A291" s="54"/>
      <c r="B291" s="54"/>
      <c r="C291" s="61" t="s">
        <v>59</v>
      </c>
      <c r="D291" s="61"/>
      <c r="E291" s="59" t="s">
        <v>261</v>
      </c>
      <c r="F291" s="60" t="s">
        <v>129</v>
      </c>
      <c r="G291" s="112">
        <v>4</v>
      </c>
      <c r="H291" s="156"/>
      <c r="I291" s="164"/>
      <c r="J291" s="164"/>
      <c r="K291" s="164"/>
      <c r="L291" s="164"/>
      <c r="M291" s="185"/>
    </row>
    <row r="292" spans="1:13" x14ac:dyDescent="0.35">
      <c r="A292" s="54"/>
      <c r="B292" s="54"/>
      <c r="C292" s="61" t="s">
        <v>62</v>
      </c>
      <c r="D292" s="61"/>
      <c r="E292" s="59" t="s">
        <v>262</v>
      </c>
      <c r="F292" s="60" t="s">
        <v>129</v>
      </c>
      <c r="G292" s="112">
        <v>1</v>
      </c>
      <c r="H292" s="156"/>
      <c r="I292" s="164"/>
      <c r="J292" s="164"/>
      <c r="K292" s="164"/>
      <c r="L292" s="164"/>
      <c r="M292" s="185"/>
    </row>
    <row r="293" spans="1:13" x14ac:dyDescent="0.35">
      <c r="A293" s="54"/>
      <c r="B293" s="54"/>
      <c r="C293" s="61" t="s">
        <v>63</v>
      </c>
      <c r="D293" s="61"/>
      <c r="E293" s="59" t="s">
        <v>263</v>
      </c>
      <c r="F293" s="60" t="s">
        <v>129</v>
      </c>
      <c r="G293" s="112">
        <v>1</v>
      </c>
      <c r="H293" s="156"/>
      <c r="I293" s="164"/>
      <c r="J293" s="164"/>
      <c r="K293" s="164"/>
      <c r="L293" s="164"/>
      <c r="M293" s="185">
        <v>0</v>
      </c>
    </row>
    <row r="294" spans="1:13" x14ac:dyDescent="0.35">
      <c r="A294" s="104"/>
      <c r="B294" s="54"/>
      <c r="C294" s="61" t="s">
        <v>64</v>
      </c>
      <c r="D294" s="38"/>
      <c r="E294" s="20" t="s">
        <v>265</v>
      </c>
      <c r="F294" s="110" t="s">
        <v>68</v>
      </c>
      <c r="G294" s="112" t="s">
        <v>335</v>
      </c>
      <c r="H294" s="156"/>
      <c r="I294" s="164"/>
      <c r="J294" s="164"/>
      <c r="K294" s="164"/>
      <c r="L294" s="164"/>
      <c r="M294" s="185"/>
    </row>
    <row r="295" spans="1:13" x14ac:dyDescent="0.35">
      <c r="A295" s="104"/>
      <c r="B295" s="54"/>
      <c r="C295" s="61" t="s">
        <v>313</v>
      </c>
      <c r="D295" s="38"/>
      <c r="E295" s="20" t="s">
        <v>266</v>
      </c>
      <c r="F295" s="110" t="s">
        <v>129</v>
      </c>
      <c r="G295" s="112" t="s">
        <v>335</v>
      </c>
      <c r="H295" s="156"/>
      <c r="I295" s="164"/>
      <c r="J295" s="164"/>
      <c r="K295" s="164"/>
      <c r="L295" s="164"/>
      <c r="M295" s="185"/>
    </row>
    <row r="296" spans="1:13" x14ac:dyDescent="0.35">
      <c r="A296" s="54"/>
      <c r="B296" s="54"/>
      <c r="C296" s="61" t="s">
        <v>314</v>
      </c>
      <c r="D296" s="38"/>
      <c r="E296" s="20" t="s">
        <v>267</v>
      </c>
      <c r="F296" s="60" t="s">
        <v>129</v>
      </c>
      <c r="G296" s="112"/>
      <c r="H296" s="156"/>
      <c r="I296" s="164"/>
      <c r="J296" s="164"/>
      <c r="K296" s="164"/>
      <c r="L296" s="164"/>
      <c r="M296" s="185"/>
    </row>
    <row r="297" spans="1:13" x14ac:dyDescent="0.35">
      <c r="A297" s="54"/>
      <c r="B297" s="54"/>
      <c r="C297" s="61" t="s">
        <v>315</v>
      </c>
      <c r="D297" s="38"/>
      <c r="E297" s="20" t="s">
        <v>268</v>
      </c>
      <c r="F297" s="110" t="s">
        <v>129</v>
      </c>
      <c r="G297" s="60" t="s">
        <v>335</v>
      </c>
      <c r="H297" s="60"/>
      <c r="I297" s="176"/>
      <c r="J297" s="176"/>
      <c r="K297" s="176"/>
      <c r="L297" s="176"/>
      <c r="M297" s="201"/>
    </row>
    <row r="298" spans="1:13" x14ac:dyDescent="0.35">
      <c r="A298" s="54"/>
      <c r="B298" s="54"/>
      <c r="C298" s="61" t="s">
        <v>316</v>
      </c>
      <c r="D298" s="38"/>
      <c r="E298" s="20" t="s">
        <v>269</v>
      </c>
      <c r="F298" s="60" t="s">
        <v>129</v>
      </c>
      <c r="G298" s="112"/>
      <c r="H298" s="156"/>
      <c r="I298" s="164"/>
      <c r="J298" s="164"/>
      <c r="K298" s="164"/>
      <c r="L298" s="164"/>
      <c r="M298" s="185"/>
    </row>
    <row r="299" spans="1:13" x14ac:dyDescent="0.35">
      <c r="A299" s="54"/>
      <c r="B299" s="54"/>
      <c r="C299" s="61" t="s">
        <v>317</v>
      </c>
      <c r="D299" s="38"/>
      <c r="E299" s="20" t="s">
        <v>270</v>
      </c>
      <c r="F299" s="60" t="s">
        <v>129</v>
      </c>
      <c r="G299" s="112"/>
      <c r="H299" s="156"/>
      <c r="I299" s="164"/>
      <c r="J299" s="164"/>
      <c r="K299" s="164"/>
      <c r="L299" s="164"/>
      <c r="M299" s="185"/>
    </row>
    <row r="300" spans="1:13" x14ac:dyDescent="0.35">
      <c r="A300" s="54"/>
      <c r="B300" s="54"/>
      <c r="C300" s="61" t="s">
        <v>318</v>
      </c>
      <c r="D300" s="38"/>
      <c r="E300" s="20" t="s">
        <v>271</v>
      </c>
      <c r="F300" s="60" t="s">
        <v>129</v>
      </c>
      <c r="G300" s="112"/>
      <c r="H300" s="156"/>
      <c r="I300" s="164"/>
      <c r="J300" s="164"/>
      <c r="K300" s="164"/>
      <c r="L300" s="164"/>
      <c r="M300" s="185"/>
    </row>
    <row r="301" spans="1:13" x14ac:dyDescent="0.35">
      <c r="A301" s="54"/>
      <c r="B301" s="54"/>
      <c r="C301" s="61" t="s">
        <v>322</v>
      </c>
      <c r="D301" s="61"/>
      <c r="E301" s="71" t="s">
        <v>354</v>
      </c>
      <c r="F301" s="68" t="s">
        <v>129</v>
      </c>
      <c r="G301" s="112">
        <v>59</v>
      </c>
      <c r="H301" s="156"/>
      <c r="I301" s="164"/>
      <c r="J301" s="164"/>
      <c r="K301" s="164"/>
      <c r="L301" s="164"/>
      <c r="M301" s="185"/>
    </row>
    <row r="302" spans="1:13" x14ac:dyDescent="0.35">
      <c r="A302" s="54"/>
      <c r="B302" s="54"/>
      <c r="C302" s="61" t="s">
        <v>323</v>
      </c>
      <c r="D302" s="61"/>
      <c r="E302" s="86" t="s">
        <v>321</v>
      </c>
      <c r="F302" s="68" t="s">
        <v>178</v>
      </c>
      <c r="G302" s="112">
        <v>0</v>
      </c>
      <c r="H302" s="156"/>
      <c r="I302" s="164"/>
      <c r="J302" s="164"/>
      <c r="K302" s="164"/>
      <c r="L302" s="164"/>
      <c r="M302" s="185"/>
    </row>
    <row r="303" spans="1:13" ht="39" customHeight="1" x14ac:dyDescent="0.35">
      <c r="A303" s="54"/>
      <c r="B303" s="54"/>
      <c r="C303" s="61" t="s">
        <v>324</v>
      </c>
      <c r="D303" s="61"/>
      <c r="E303" s="87" t="s">
        <v>179</v>
      </c>
      <c r="F303" s="68" t="s">
        <v>129</v>
      </c>
      <c r="G303" s="112">
        <v>11</v>
      </c>
      <c r="H303" s="156"/>
      <c r="I303" s="164"/>
      <c r="J303" s="164"/>
      <c r="K303" s="164"/>
      <c r="L303" s="164"/>
      <c r="M303" s="185"/>
    </row>
    <row r="304" spans="1:13" x14ac:dyDescent="0.35">
      <c r="A304" s="54"/>
      <c r="B304" s="54"/>
      <c r="C304" s="61" t="s">
        <v>329</v>
      </c>
      <c r="D304" s="38"/>
      <c r="E304" s="87" t="s">
        <v>327</v>
      </c>
      <c r="F304" s="68" t="s">
        <v>129</v>
      </c>
      <c r="G304" s="112"/>
      <c r="H304" s="156"/>
      <c r="I304" s="164"/>
      <c r="J304" s="164"/>
      <c r="K304" s="164"/>
      <c r="L304" s="164"/>
      <c r="M304" s="185"/>
    </row>
    <row r="305" spans="1:13" x14ac:dyDescent="0.35">
      <c r="A305" s="54"/>
      <c r="B305" s="54"/>
      <c r="C305" s="61" t="s">
        <v>330</v>
      </c>
      <c r="D305" s="38"/>
      <c r="E305" s="87" t="s">
        <v>328</v>
      </c>
      <c r="F305" s="68" t="s">
        <v>129</v>
      </c>
      <c r="G305" s="112"/>
      <c r="H305" s="156"/>
      <c r="I305" s="164"/>
      <c r="J305" s="164"/>
      <c r="K305" s="164"/>
      <c r="L305" s="164"/>
      <c r="M305" s="185"/>
    </row>
    <row r="306" spans="1:13" x14ac:dyDescent="0.35">
      <c r="A306" s="54"/>
      <c r="B306" s="54"/>
      <c r="C306" s="61"/>
      <c r="D306" s="38"/>
      <c r="E306" s="153" t="s">
        <v>428</v>
      </c>
      <c r="F306" s="68" t="s">
        <v>235</v>
      </c>
      <c r="G306" s="112">
        <v>1</v>
      </c>
      <c r="H306" s="156"/>
      <c r="I306" s="164"/>
      <c r="J306" s="164"/>
      <c r="K306" s="164"/>
      <c r="L306" s="164"/>
      <c r="M306" s="185"/>
    </row>
    <row r="307" spans="1:13" x14ac:dyDescent="0.35">
      <c r="A307" s="54"/>
      <c r="B307" s="54"/>
      <c r="C307" s="61"/>
      <c r="D307" s="38"/>
      <c r="E307" s="153" t="s">
        <v>429</v>
      </c>
      <c r="F307" s="68" t="s">
        <v>331</v>
      </c>
      <c r="G307" s="112">
        <v>1</v>
      </c>
      <c r="H307" s="156"/>
      <c r="I307" s="164"/>
      <c r="J307" s="164"/>
      <c r="K307" s="164"/>
      <c r="L307" s="164"/>
      <c r="M307" s="185"/>
    </row>
    <row r="308" spans="1:13" x14ac:dyDescent="0.35">
      <c r="A308" s="54"/>
      <c r="B308" s="54"/>
      <c r="C308" s="61" t="s">
        <v>387</v>
      </c>
      <c r="D308" s="38"/>
      <c r="E308" s="87" t="s">
        <v>388</v>
      </c>
      <c r="F308" s="68" t="s">
        <v>129</v>
      </c>
      <c r="G308" s="112">
        <v>1</v>
      </c>
      <c r="H308" s="156"/>
      <c r="I308" s="164"/>
      <c r="J308" s="164"/>
      <c r="K308" s="164"/>
      <c r="L308" s="164"/>
      <c r="M308" s="185">
        <v>1</v>
      </c>
    </row>
    <row r="309" spans="1:13" ht="45" x14ac:dyDescent="0.35">
      <c r="A309" s="24" t="s">
        <v>264</v>
      </c>
      <c r="B309" s="24"/>
      <c r="C309" s="25"/>
      <c r="D309" s="25"/>
      <c r="E309" s="35"/>
      <c r="F309" s="36"/>
      <c r="G309" s="37"/>
      <c r="H309" s="37"/>
      <c r="I309" s="168"/>
      <c r="J309" s="168"/>
      <c r="K309" s="168"/>
      <c r="L309" s="168"/>
      <c r="M309" s="186"/>
    </row>
    <row r="310" spans="1:13" ht="15" x14ac:dyDescent="0.35">
      <c r="A310" s="88"/>
      <c r="B310" s="89"/>
      <c r="C310" s="90"/>
      <c r="D310" s="90"/>
      <c r="E310" s="91"/>
      <c r="F310" s="92"/>
      <c r="G310" s="93"/>
      <c r="H310" s="93"/>
      <c r="I310" s="177"/>
      <c r="J310" s="177"/>
      <c r="K310" s="177"/>
      <c r="L310" s="177"/>
      <c r="M310" s="193" t="s">
        <v>442</v>
      </c>
    </row>
    <row r="311" spans="1:13" ht="15" x14ac:dyDescent="0.35">
      <c r="A311" s="105"/>
      <c r="B311" s="94"/>
      <c r="C311" s="95"/>
      <c r="D311" s="95"/>
      <c r="E311" s="96"/>
      <c r="F311" s="97"/>
    </row>
    <row r="312" spans="1:13" x14ac:dyDescent="0.35">
      <c r="A312" s="105"/>
    </row>
    <row r="313" spans="1:13" x14ac:dyDescent="0.35">
      <c r="A313" s="105"/>
    </row>
    <row r="314" spans="1:13" x14ac:dyDescent="0.35">
      <c r="A314" s="105"/>
    </row>
    <row r="315" spans="1:13" x14ac:dyDescent="0.35">
      <c r="A315" s="105"/>
    </row>
    <row r="316" spans="1:13" ht="14.5" thickBot="1" x14ac:dyDescent="0.4">
      <c r="A316" s="107"/>
      <c r="B316" s="108"/>
      <c r="C316" s="109"/>
      <c r="D316" s="109"/>
      <c r="E316" s="108"/>
      <c r="F316" s="108"/>
      <c r="G316" s="108"/>
      <c r="H316" s="108"/>
      <c r="I316" s="178"/>
      <c r="J316" s="178"/>
      <c r="K316" s="178"/>
      <c r="L316" s="178"/>
      <c r="M316" s="202"/>
    </row>
  </sheetData>
  <mergeCells count="60">
    <mergeCell ref="J68:K68"/>
    <mergeCell ref="J87:K87"/>
    <mergeCell ref="J73:K73"/>
    <mergeCell ref="J93:K93"/>
    <mergeCell ref="J94:K94"/>
    <mergeCell ref="I50:K50"/>
    <mergeCell ref="A1:M1"/>
    <mergeCell ref="A165:A171"/>
    <mergeCell ref="F165:F171"/>
    <mergeCell ref="D165:D171"/>
    <mergeCell ref="H95:I95"/>
    <mergeCell ref="H100:I100"/>
    <mergeCell ref="C156:C162"/>
    <mergeCell ref="A156:A162"/>
    <mergeCell ref="B156:B162"/>
    <mergeCell ref="G156:G162"/>
    <mergeCell ref="G165:G171"/>
    <mergeCell ref="D156:D162"/>
    <mergeCell ref="F156:F162"/>
    <mergeCell ref="J92:K92"/>
    <mergeCell ref="J101:K101"/>
    <mergeCell ref="C165:C171"/>
    <mergeCell ref="B165:B171"/>
    <mergeCell ref="J22:L22"/>
    <mergeCell ref="J35:L35"/>
    <mergeCell ref="J43:L43"/>
    <mergeCell ref="I44:K44"/>
    <mergeCell ref="I46:K46"/>
    <mergeCell ref="I47:K47"/>
    <mergeCell ref="I51:K51"/>
    <mergeCell ref="I52:K52"/>
    <mergeCell ref="I64:K64"/>
    <mergeCell ref="I65:K65"/>
    <mergeCell ref="I63:K63"/>
    <mergeCell ref="J88:K88"/>
    <mergeCell ref="J89:K89"/>
    <mergeCell ref="I45:K45"/>
    <mergeCell ref="A11:E11"/>
    <mergeCell ref="J23:L23"/>
    <mergeCell ref="J24:L24"/>
    <mergeCell ref="J36:L36"/>
    <mergeCell ref="J37:L37"/>
    <mergeCell ref="J102:K102"/>
    <mergeCell ref="J103:K103"/>
    <mergeCell ref="J113:K113"/>
    <mergeCell ref="J114:K114"/>
    <mergeCell ref="J132:K132"/>
    <mergeCell ref="J133:K133"/>
    <mergeCell ref="J142:K142"/>
    <mergeCell ref="J143:K143"/>
    <mergeCell ref="J148:K148"/>
    <mergeCell ref="J149:K149"/>
    <mergeCell ref="J249:K249"/>
    <mergeCell ref="J198:K198"/>
    <mergeCell ref="J199:K199"/>
    <mergeCell ref="J204:K204"/>
    <mergeCell ref="J205:K205"/>
    <mergeCell ref="J248:K248"/>
    <mergeCell ref="J201:K201"/>
    <mergeCell ref="J202:K202"/>
  </mergeCell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workbookViewId="0">
      <selection activeCell="C15" sqref="C15"/>
    </sheetView>
  </sheetViews>
  <sheetFormatPr defaultRowHeight="14.5" x14ac:dyDescent="0.35"/>
  <cols>
    <col min="1" max="1" width="19.26953125" bestFit="1" customWidth="1"/>
    <col min="2" max="2" width="63.26953125" customWidth="1"/>
    <col min="3" max="3" width="6.54296875" customWidth="1"/>
    <col min="4" max="4" width="13.1796875" customWidth="1"/>
    <col min="5" max="5" width="9.1796875" style="2"/>
    <col min="6" max="6" width="18.453125" customWidth="1"/>
    <col min="7" max="7" width="9.1796875" style="150"/>
    <col min="8" max="8" width="14.7265625" style="150" customWidth="1"/>
  </cols>
  <sheetData>
    <row r="1" spans="1:8" ht="19" thickBot="1" x14ac:dyDescent="0.5">
      <c r="A1" s="566" t="s">
        <v>486</v>
      </c>
      <c r="B1" s="567"/>
      <c r="C1" s="567"/>
      <c r="D1" s="567"/>
      <c r="E1" s="567"/>
      <c r="F1" s="567"/>
      <c r="G1" s="567"/>
      <c r="H1" s="568"/>
    </row>
    <row r="3" spans="1:8" ht="15.5" x14ac:dyDescent="0.35">
      <c r="A3" s="14"/>
      <c r="B3" s="15" t="s">
        <v>28</v>
      </c>
      <c r="C3" s="16"/>
      <c r="D3" s="248" t="s">
        <v>478</v>
      </c>
      <c r="E3" s="248" t="s">
        <v>476</v>
      </c>
      <c r="F3" s="248"/>
      <c r="G3" s="248"/>
      <c r="H3" s="249" t="s">
        <v>477</v>
      </c>
    </row>
    <row r="4" spans="1:8" ht="41.25" customHeight="1" x14ac:dyDescent="0.35">
      <c r="A4" s="18" t="s">
        <v>29</v>
      </c>
      <c r="B4" s="27" t="s">
        <v>30</v>
      </c>
      <c r="C4" s="246" t="s">
        <v>31</v>
      </c>
      <c r="D4" s="57">
        <f>'Civil &amp; Interior'!G14</f>
        <v>173.376</v>
      </c>
      <c r="E4" s="57">
        <v>200</v>
      </c>
      <c r="F4" s="57"/>
      <c r="G4" s="258"/>
      <c r="H4" s="179"/>
    </row>
    <row r="5" spans="1:8" x14ac:dyDescent="0.35">
      <c r="A5" s="1"/>
      <c r="B5" s="1"/>
      <c r="C5" s="250"/>
      <c r="D5" s="1"/>
      <c r="E5" s="3"/>
      <c r="F5" s="253" t="s">
        <v>442</v>
      </c>
      <c r="G5" s="179">
        <f>'Civil &amp; Interior'!M22</f>
        <v>302.92989999999998</v>
      </c>
      <c r="H5" s="251"/>
    </row>
    <row r="6" spans="1:8" x14ac:dyDescent="0.35">
      <c r="A6" s="1"/>
      <c r="B6" s="1"/>
      <c r="C6" s="250"/>
      <c r="D6" s="1"/>
      <c r="E6" s="3"/>
      <c r="F6" s="253" t="s">
        <v>478</v>
      </c>
      <c r="G6" s="179">
        <v>173</v>
      </c>
      <c r="H6" s="251"/>
    </row>
    <row r="7" spans="1:8" x14ac:dyDescent="0.35">
      <c r="A7" s="1"/>
      <c r="B7" s="1"/>
      <c r="C7" s="250"/>
      <c r="D7" s="1"/>
      <c r="E7" s="3"/>
      <c r="F7" s="253" t="s">
        <v>479</v>
      </c>
      <c r="G7" s="179">
        <f>G5-G6</f>
        <v>129.92989999999998</v>
      </c>
      <c r="H7" s="251">
        <f>G7*E4</f>
        <v>25985.979999999996</v>
      </c>
    </row>
    <row r="8" spans="1:8" x14ac:dyDescent="0.35">
      <c r="A8" s="1"/>
      <c r="B8" s="1"/>
      <c r="C8" s="1"/>
      <c r="D8" s="1"/>
      <c r="E8" s="3"/>
      <c r="F8" s="1"/>
      <c r="G8" s="251"/>
      <c r="H8" s="251"/>
    </row>
    <row r="9" spans="1:8" ht="15" x14ac:dyDescent="0.35">
      <c r="A9" s="14"/>
      <c r="B9" s="32" t="s">
        <v>39</v>
      </c>
      <c r="C9" s="33"/>
      <c r="D9" s="34"/>
      <c r="E9" s="45"/>
      <c r="F9" s="34"/>
      <c r="G9" s="34"/>
      <c r="H9" s="34"/>
    </row>
    <row r="10" spans="1:8" ht="65" x14ac:dyDescent="0.35">
      <c r="A10" s="18" t="s">
        <v>40</v>
      </c>
      <c r="B10" s="30" t="s">
        <v>41</v>
      </c>
      <c r="C10" s="246" t="s">
        <v>42</v>
      </c>
      <c r="D10" s="247">
        <f>'Civil &amp; Interior'!G26</f>
        <v>280.85880000000003</v>
      </c>
      <c r="E10" s="3">
        <v>110</v>
      </c>
      <c r="F10" s="1"/>
      <c r="G10" s="251"/>
      <c r="H10" s="251"/>
    </row>
    <row r="11" spans="1:8" x14ac:dyDescent="0.35">
      <c r="A11" s="1"/>
      <c r="B11" s="1"/>
      <c r="C11" s="1"/>
      <c r="D11" s="1"/>
      <c r="E11" s="3"/>
      <c r="F11" s="252" t="s">
        <v>442</v>
      </c>
      <c r="G11" s="185">
        <f>'Civil &amp; Interior'!M35</f>
        <v>1329.52</v>
      </c>
      <c r="H11" s="251"/>
    </row>
    <row r="12" spans="1:8" x14ac:dyDescent="0.35">
      <c r="A12" s="1"/>
      <c r="B12" s="1"/>
      <c r="C12" s="1"/>
      <c r="D12" s="1"/>
      <c r="E12" s="3"/>
      <c r="F12" s="252" t="s">
        <v>478</v>
      </c>
      <c r="G12" s="236">
        <f>D10</f>
        <v>280.85880000000003</v>
      </c>
      <c r="H12" s="251"/>
    </row>
    <row r="13" spans="1:8" x14ac:dyDescent="0.35">
      <c r="A13" s="1"/>
      <c r="B13" s="1"/>
      <c r="C13" s="1"/>
      <c r="D13" s="1"/>
      <c r="E13" s="3"/>
      <c r="F13" s="252" t="s">
        <v>479</v>
      </c>
      <c r="G13" s="236">
        <f>G11-G12</f>
        <v>1048.6612</v>
      </c>
      <c r="H13" s="251">
        <f>G13*E10</f>
        <v>115352.732</v>
      </c>
    </row>
    <row r="14" spans="1:8" x14ac:dyDescent="0.35">
      <c r="A14" s="1"/>
      <c r="B14" s="1"/>
      <c r="C14" s="1"/>
      <c r="D14" s="1"/>
      <c r="E14" s="3"/>
      <c r="F14" s="1"/>
      <c r="G14" s="251"/>
      <c r="H14" s="251"/>
    </row>
    <row r="15" spans="1:8" ht="15" x14ac:dyDescent="0.35">
      <c r="A15" s="14"/>
      <c r="B15" s="32" t="s">
        <v>45</v>
      </c>
      <c r="C15" s="33"/>
      <c r="D15" s="34"/>
      <c r="E15" s="45"/>
      <c r="F15" s="34"/>
      <c r="G15" s="34"/>
      <c r="H15" s="34"/>
    </row>
    <row r="16" spans="1:8" ht="104" x14ac:dyDescent="0.35">
      <c r="A16" s="38" t="s">
        <v>361</v>
      </c>
      <c r="B16" s="39" t="s">
        <v>339</v>
      </c>
      <c r="C16" s="246" t="s">
        <v>48</v>
      </c>
      <c r="D16" s="247">
        <v>115</v>
      </c>
      <c r="E16" s="3">
        <v>90</v>
      </c>
      <c r="F16" s="1"/>
      <c r="G16" s="251"/>
      <c r="H16" s="251"/>
    </row>
    <row r="17" spans="1:8" x14ac:dyDescent="0.35">
      <c r="A17" s="1"/>
      <c r="B17" s="1"/>
      <c r="C17" s="1"/>
      <c r="D17" s="1"/>
      <c r="E17" s="3"/>
      <c r="F17" s="252" t="s">
        <v>442</v>
      </c>
      <c r="G17" s="255">
        <f>'Civil &amp; Interior'!M45</f>
        <v>129.1</v>
      </c>
      <c r="H17" s="251"/>
    </row>
    <row r="18" spans="1:8" x14ac:dyDescent="0.35">
      <c r="A18" s="1"/>
      <c r="B18" s="1"/>
      <c r="C18" s="1"/>
      <c r="D18" s="1"/>
      <c r="E18" s="3"/>
      <c r="F18" s="252" t="s">
        <v>478</v>
      </c>
      <c r="G18" s="255">
        <f>'Civil &amp; Interior'!M46</f>
        <v>115</v>
      </c>
      <c r="H18" s="251"/>
    </row>
    <row r="19" spans="1:8" x14ac:dyDescent="0.35">
      <c r="A19" s="1"/>
      <c r="B19" s="1"/>
      <c r="C19" s="1"/>
      <c r="D19" s="1"/>
      <c r="E19" s="3"/>
      <c r="F19" s="252" t="s">
        <v>479</v>
      </c>
      <c r="G19" s="255">
        <f>G17-G18</f>
        <v>14.099999999999994</v>
      </c>
      <c r="H19" s="251">
        <f>G19*E16</f>
        <v>1268.9999999999995</v>
      </c>
    </row>
    <row r="20" spans="1:8" x14ac:dyDescent="0.35">
      <c r="A20" s="1"/>
      <c r="B20" s="1"/>
      <c r="C20" s="1"/>
      <c r="D20" s="1"/>
      <c r="E20" s="3"/>
      <c r="F20" s="1"/>
      <c r="G20" s="251"/>
      <c r="H20" s="251"/>
    </row>
    <row r="21" spans="1:8" x14ac:dyDescent="0.35">
      <c r="A21" s="1"/>
      <c r="B21" s="1"/>
      <c r="C21" s="1"/>
      <c r="D21" s="1"/>
      <c r="E21" s="3"/>
      <c r="F21" s="1"/>
      <c r="G21" s="251"/>
      <c r="H21" s="251"/>
    </row>
    <row r="22" spans="1:8" ht="104" x14ac:dyDescent="0.35">
      <c r="A22" s="18" t="s">
        <v>362</v>
      </c>
      <c r="B22" s="23" t="s">
        <v>340</v>
      </c>
      <c r="C22" s="246" t="s">
        <v>48</v>
      </c>
      <c r="D22" s="247">
        <f>'Civil &amp; Interior'!G48</f>
        <v>9.0815999999999999</v>
      </c>
      <c r="E22" s="256">
        <v>90</v>
      </c>
      <c r="F22" s="1"/>
      <c r="G22" s="251"/>
      <c r="H22" s="251"/>
    </row>
    <row r="23" spans="1:8" x14ac:dyDescent="0.35">
      <c r="A23" s="1"/>
      <c r="B23" s="1"/>
      <c r="C23" s="1"/>
      <c r="D23" s="1"/>
      <c r="E23" s="3"/>
      <c r="F23" s="252" t="s">
        <v>442</v>
      </c>
      <c r="G23" s="255">
        <f>'Civil &amp; Interior'!M50</f>
        <v>13.8</v>
      </c>
      <c r="H23" s="251"/>
    </row>
    <row r="24" spans="1:8" x14ac:dyDescent="0.35">
      <c r="A24" s="1"/>
      <c r="B24" s="1"/>
      <c r="C24" s="1"/>
      <c r="D24" s="1"/>
      <c r="E24" s="3"/>
      <c r="F24" s="252" t="s">
        <v>478</v>
      </c>
      <c r="G24" s="257">
        <f>'Civil &amp; Interior'!M51</f>
        <v>9.0815999999999999</v>
      </c>
      <c r="H24" s="251"/>
    </row>
    <row r="25" spans="1:8" x14ac:dyDescent="0.35">
      <c r="A25" s="1"/>
      <c r="B25" s="1"/>
      <c r="C25" s="1"/>
      <c r="D25" s="1"/>
      <c r="E25" s="3"/>
      <c r="F25" s="252" t="s">
        <v>479</v>
      </c>
      <c r="G25" s="255">
        <f>'Civil &amp; Interior'!M52</f>
        <v>4.8</v>
      </c>
      <c r="H25" s="251">
        <f>G25*E22</f>
        <v>432</v>
      </c>
    </row>
    <row r="26" spans="1:8" x14ac:dyDescent="0.35">
      <c r="A26" s="1"/>
      <c r="B26" s="1"/>
      <c r="C26" s="1"/>
      <c r="D26" s="1"/>
      <c r="E26" s="3"/>
      <c r="F26" s="1"/>
      <c r="G26" s="251"/>
      <c r="H26" s="251"/>
    </row>
    <row r="27" spans="1:8" ht="104" x14ac:dyDescent="0.35">
      <c r="A27" s="18" t="s">
        <v>363</v>
      </c>
      <c r="B27" s="101" t="s">
        <v>355</v>
      </c>
      <c r="C27" s="246" t="s">
        <v>35</v>
      </c>
      <c r="D27" s="247">
        <f>'Civil &amp; Interior'!G53</f>
        <v>468.47640000000001</v>
      </c>
      <c r="E27" s="3">
        <v>130</v>
      </c>
      <c r="F27" s="1"/>
      <c r="G27" s="251"/>
      <c r="H27" s="251"/>
    </row>
    <row r="28" spans="1:8" x14ac:dyDescent="0.35">
      <c r="A28" s="1"/>
      <c r="B28" s="1"/>
      <c r="C28" s="1"/>
      <c r="D28" s="1"/>
      <c r="E28" s="3"/>
      <c r="F28" s="252" t="s">
        <v>442</v>
      </c>
      <c r="G28" s="255">
        <f>'Civil &amp; Interior'!M63</f>
        <v>656.95</v>
      </c>
      <c r="H28" s="251"/>
    </row>
    <row r="29" spans="1:8" x14ac:dyDescent="0.35">
      <c r="A29" s="1"/>
      <c r="B29" s="1"/>
      <c r="C29" s="1"/>
      <c r="D29" s="1"/>
      <c r="E29" s="3"/>
      <c r="F29" s="252" t="s">
        <v>478</v>
      </c>
      <c r="G29" s="257">
        <f>'Civil &amp; Interior'!G53</f>
        <v>468.47640000000001</v>
      </c>
      <c r="H29" s="251"/>
    </row>
    <row r="30" spans="1:8" x14ac:dyDescent="0.35">
      <c r="A30" s="1"/>
      <c r="B30" s="1"/>
      <c r="C30" s="1"/>
      <c r="D30" s="1"/>
      <c r="E30" s="3"/>
      <c r="F30" s="252" t="s">
        <v>479</v>
      </c>
      <c r="G30" s="255">
        <f>'Civil &amp; Interior'!M65</f>
        <v>188.47360000000003</v>
      </c>
      <c r="H30" s="255">
        <f>G30*E27</f>
        <v>24501.568000000003</v>
      </c>
    </row>
    <row r="31" spans="1:8" x14ac:dyDescent="0.35">
      <c r="A31" s="1"/>
      <c r="B31" s="1"/>
      <c r="C31" s="1"/>
      <c r="D31" s="1"/>
      <c r="E31" s="3"/>
      <c r="F31" s="1"/>
      <c r="G31" s="251"/>
      <c r="H31" s="251"/>
    </row>
    <row r="32" spans="1:8" ht="15" x14ac:dyDescent="0.35">
      <c r="A32" s="14" t="s">
        <v>88</v>
      </c>
      <c r="B32" s="43" t="s">
        <v>81</v>
      </c>
      <c r="C32" s="44"/>
      <c r="D32" s="45"/>
      <c r="E32" s="45"/>
      <c r="F32" s="45"/>
      <c r="G32" s="45"/>
      <c r="H32" s="45"/>
    </row>
    <row r="33" spans="1:8" ht="117" x14ac:dyDescent="0.35">
      <c r="A33" s="18" t="s">
        <v>82</v>
      </c>
      <c r="B33" s="30" t="s">
        <v>83</v>
      </c>
      <c r="C33" s="246" t="s">
        <v>35</v>
      </c>
      <c r="D33" s="247">
        <f>'Civil &amp; Interior'!G86</f>
        <v>371.6748</v>
      </c>
      <c r="E33" s="3">
        <v>60</v>
      </c>
      <c r="F33" s="1"/>
      <c r="G33" s="251"/>
      <c r="H33" s="251"/>
    </row>
    <row r="34" spans="1:8" x14ac:dyDescent="0.35">
      <c r="A34" s="1"/>
      <c r="B34" s="1"/>
      <c r="C34" s="1"/>
      <c r="D34" s="1"/>
      <c r="E34" s="3"/>
      <c r="F34" s="252" t="s">
        <v>442</v>
      </c>
      <c r="G34" s="251">
        <f>'Civil &amp; Interior'!M86</f>
        <v>530.14</v>
      </c>
      <c r="H34" s="251"/>
    </row>
    <row r="35" spans="1:8" x14ac:dyDescent="0.35">
      <c r="A35" s="1"/>
      <c r="B35" s="1"/>
      <c r="C35" s="1"/>
      <c r="D35" s="1"/>
      <c r="E35" s="3"/>
      <c r="F35" s="252" t="s">
        <v>478</v>
      </c>
      <c r="G35" s="257">
        <f>'Civil &amp; Interior'!G86</f>
        <v>371.6748</v>
      </c>
      <c r="H35" s="251"/>
    </row>
    <row r="36" spans="1:8" x14ac:dyDescent="0.35">
      <c r="A36" s="1"/>
      <c r="B36" s="1"/>
      <c r="C36" s="1"/>
      <c r="D36" s="1"/>
      <c r="E36" s="3"/>
      <c r="F36" s="252" t="s">
        <v>479</v>
      </c>
      <c r="G36" s="255">
        <f>'Civil &amp; Interior'!M89</f>
        <v>158.13999999999999</v>
      </c>
      <c r="H36" s="251">
        <f>G36*E33</f>
        <v>9488.4</v>
      </c>
    </row>
    <row r="37" spans="1:8" x14ac:dyDescent="0.35">
      <c r="A37" s="1"/>
      <c r="B37" s="1"/>
      <c r="C37" s="1"/>
      <c r="D37" s="1"/>
      <c r="E37" s="3"/>
      <c r="F37" s="1"/>
      <c r="G37" s="251"/>
      <c r="H37" s="251"/>
    </row>
    <row r="38" spans="1:8" ht="91" x14ac:dyDescent="0.35">
      <c r="A38" s="129" t="s">
        <v>398</v>
      </c>
      <c r="B38" s="22" t="s">
        <v>85</v>
      </c>
      <c r="C38" s="246" t="s">
        <v>35</v>
      </c>
      <c r="D38" s="247">
        <f>'Civil &amp; Interior'!G91</f>
        <v>516</v>
      </c>
      <c r="E38" s="3">
        <v>70</v>
      </c>
      <c r="F38" s="1"/>
      <c r="G38" s="251"/>
      <c r="H38" s="251"/>
    </row>
    <row r="39" spans="1:8" x14ac:dyDescent="0.35">
      <c r="A39" s="1"/>
      <c r="B39" s="1"/>
      <c r="C39" s="1"/>
      <c r="D39" s="1"/>
      <c r="E39" s="3"/>
      <c r="F39" s="252" t="s">
        <v>442</v>
      </c>
      <c r="G39" s="251">
        <f>'Civil &amp; Interior'!M92</f>
        <v>530.14</v>
      </c>
      <c r="H39" s="251"/>
    </row>
    <row r="40" spans="1:8" x14ac:dyDescent="0.35">
      <c r="A40" s="1"/>
      <c r="B40" s="1"/>
      <c r="C40" s="1"/>
      <c r="D40" s="1"/>
      <c r="E40" s="3"/>
      <c r="F40" s="252" t="s">
        <v>478</v>
      </c>
      <c r="G40" s="257">
        <f>'Civil &amp; Interior'!G91</f>
        <v>516</v>
      </c>
      <c r="H40" s="251"/>
    </row>
    <row r="41" spans="1:8" x14ac:dyDescent="0.35">
      <c r="A41" s="1"/>
      <c r="B41" s="1"/>
      <c r="C41" s="1"/>
      <c r="D41" s="1"/>
      <c r="E41" s="3"/>
      <c r="F41" s="252" t="s">
        <v>479</v>
      </c>
      <c r="G41" s="255">
        <f>G39-G40</f>
        <v>14.139999999999986</v>
      </c>
      <c r="H41" s="251">
        <f>G41*E38</f>
        <v>989.79999999999905</v>
      </c>
    </row>
    <row r="42" spans="1:8" x14ac:dyDescent="0.35">
      <c r="A42" s="1"/>
      <c r="B42" s="1"/>
      <c r="C42" s="1"/>
      <c r="D42" s="1"/>
      <c r="E42" s="3"/>
      <c r="F42" s="1"/>
      <c r="G42" s="251"/>
      <c r="H42" s="251"/>
    </row>
    <row r="43" spans="1:8" x14ac:dyDescent="0.35">
      <c r="A43" s="44"/>
      <c r="B43" s="49" t="s">
        <v>92</v>
      </c>
      <c r="C43" s="44"/>
      <c r="D43" s="45"/>
      <c r="E43" s="45"/>
      <c r="F43" s="45"/>
      <c r="G43" s="45"/>
      <c r="H43" s="45"/>
    </row>
    <row r="44" spans="1:8" ht="117" x14ac:dyDescent="0.35">
      <c r="A44" s="246" t="s">
        <v>93</v>
      </c>
      <c r="B44" s="40" t="s">
        <v>342</v>
      </c>
      <c r="C44" s="246" t="s">
        <v>94</v>
      </c>
      <c r="D44" s="247">
        <v>8.4560000000000013</v>
      </c>
      <c r="E44" s="256">
        <v>7500</v>
      </c>
      <c r="F44" s="1"/>
      <c r="G44" s="251"/>
      <c r="H44" s="251"/>
    </row>
    <row r="45" spans="1:8" x14ac:dyDescent="0.35">
      <c r="A45" s="1"/>
      <c r="B45" s="1"/>
      <c r="C45" s="1"/>
      <c r="D45" s="1"/>
      <c r="E45" s="3"/>
      <c r="F45" s="252" t="s">
        <v>442</v>
      </c>
      <c r="G45" s="255">
        <f>'Civil &amp; Interior'!M100</f>
        <v>16.7</v>
      </c>
      <c r="H45" s="251"/>
    </row>
    <row r="46" spans="1:8" x14ac:dyDescent="0.35">
      <c r="A46" s="1"/>
      <c r="B46" s="1"/>
      <c r="C46" s="1"/>
      <c r="D46" s="1"/>
      <c r="E46" s="3"/>
      <c r="F46" s="252" t="s">
        <v>478</v>
      </c>
      <c r="G46" s="257">
        <f>'Civil &amp; Interior'!G100</f>
        <v>8.4560000000000013</v>
      </c>
      <c r="H46" s="251"/>
    </row>
    <row r="47" spans="1:8" x14ac:dyDescent="0.35">
      <c r="A47" s="1"/>
      <c r="B47" s="1"/>
      <c r="C47" s="1"/>
      <c r="D47" s="1"/>
      <c r="E47" s="3"/>
      <c r="F47" s="252" t="s">
        <v>479</v>
      </c>
      <c r="G47" s="255">
        <f>'Civil &amp; Interior'!M103</f>
        <v>8.6999999999999993</v>
      </c>
      <c r="H47" s="251">
        <f>G47*E44</f>
        <v>65249.999999999993</v>
      </c>
    </row>
    <row r="48" spans="1:8" x14ac:dyDescent="0.35">
      <c r="A48" s="1"/>
      <c r="B48" s="1"/>
      <c r="C48" s="1"/>
      <c r="D48" s="1"/>
      <c r="E48" s="3"/>
      <c r="F48" s="1"/>
      <c r="G48" s="251"/>
      <c r="H48" s="251"/>
    </row>
    <row r="49" spans="1:8" x14ac:dyDescent="0.35">
      <c r="A49" s="44"/>
      <c r="B49" s="49" t="s">
        <v>106</v>
      </c>
      <c r="C49" s="44"/>
      <c r="D49" s="45"/>
      <c r="E49" s="45"/>
      <c r="F49" s="45"/>
      <c r="G49" s="45"/>
      <c r="H49" s="45"/>
    </row>
    <row r="50" spans="1:8" ht="52" x14ac:dyDescent="0.35">
      <c r="A50" s="246"/>
      <c r="B50" s="53" t="s">
        <v>107</v>
      </c>
      <c r="C50" s="246"/>
      <c r="D50" s="247"/>
      <c r="E50" s="3"/>
      <c r="F50" s="1"/>
      <c r="G50" s="251"/>
      <c r="H50" s="251"/>
    </row>
    <row r="51" spans="1:8" x14ac:dyDescent="0.35">
      <c r="A51" s="246"/>
      <c r="B51" s="54" t="s">
        <v>108</v>
      </c>
      <c r="C51" s="246" t="s">
        <v>170</v>
      </c>
      <c r="D51" s="247">
        <v>22</v>
      </c>
      <c r="E51" s="3">
        <v>120</v>
      </c>
      <c r="F51" s="1"/>
      <c r="G51" s="251"/>
      <c r="H51" s="251"/>
    </row>
    <row r="52" spans="1:8" x14ac:dyDescent="0.35">
      <c r="A52" s="1"/>
      <c r="B52" s="1"/>
      <c r="C52" s="1"/>
      <c r="D52" s="1"/>
      <c r="E52" s="3"/>
      <c r="F52" s="252" t="s">
        <v>442</v>
      </c>
      <c r="G52" s="251">
        <f>'Civil &amp; Interior'!M112</f>
        <v>44</v>
      </c>
      <c r="H52" s="251"/>
    </row>
    <row r="53" spans="1:8" x14ac:dyDescent="0.35">
      <c r="A53" s="1"/>
      <c r="B53" s="1"/>
      <c r="C53" s="1"/>
      <c r="D53" s="1"/>
      <c r="E53" s="3"/>
      <c r="F53" s="252" t="s">
        <v>478</v>
      </c>
      <c r="G53" s="257">
        <f>'Civil &amp; Interior'!G112</f>
        <v>22</v>
      </c>
      <c r="H53" s="251"/>
    </row>
    <row r="54" spans="1:8" x14ac:dyDescent="0.35">
      <c r="A54" s="1"/>
      <c r="B54" s="1"/>
      <c r="C54" s="1"/>
      <c r="D54" s="1"/>
      <c r="E54" s="3"/>
      <c r="F54" s="252" t="s">
        <v>479</v>
      </c>
      <c r="G54" s="257">
        <f>G52-G53</f>
        <v>22</v>
      </c>
      <c r="H54" s="251">
        <f>G54*E51</f>
        <v>2640</v>
      </c>
    </row>
    <row r="55" spans="1:8" x14ac:dyDescent="0.35">
      <c r="A55" s="1"/>
      <c r="B55" s="1"/>
      <c r="C55" s="1"/>
      <c r="D55" s="1"/>
      <c r="E55" s="3"/>
      <c r="F55" s="1"/>
      <c r="G55" s="251"/>
      <c r="H55" s="251"/>
    </row>
    <row r="56" spans="1:8" x14ac:dyDescent="0.35">
      <c r="A56" s="44"/>
      <c r="B56" s="49" t="s">
        <v>118</v>
      </c>
      <c r="C56" s="44"/>
      <c r="D56" s="45"/>
      <c r="E56" s="45"/>
      <c r="F56" s="45"/>
      <c r="G56" s="45"/>
      <c r="H56" s="45"/>
    </row>
    <row r="57" spans="1:8" ht="52" x14ac:dyDescent="0.35">
      <c r="A57" s="1"/>
      <c r="B57" s="54" t="s">
        <v>126</v>
      </c>
      <c r="C57" s="246" t="s">
        <v>22</v>
      </c>
      <c r="D57" s="247">
        <v>2</v>
      </c>
      <c r="E57" s="3">
        <v>600</v>
      </c>
      <c r="F57" s="1"/>
      <c r="G57" s="251"/>
      <c r="H57" s="251"/>
    </row>
    <row r="58" spans="1:8" x14ac:dyDescent="0.35">
      <c r="A58" s="1"/>
      <c r="B58" s="1"/>
      <c r="C58" s="1"/>
      <c r="D58" s="1"/>
      <c r="E58" s="3"/>
      <c r="F58" s="252" t="s">
        <v>442</v>
      </c>
      <c r="G58" s="251">
        <f>'Civil &amp; Interior'!M131</f>
        <v>7</v>
      </c>
      <c r="H58" s="251"/>
    </row>
    <row r="59" spans="1:8" x14ac:dyDescent="0.35">
      <c r="A59" s="1"/>
      <c r="B59" s="1"/>
      <c r="C59" s="1"/>
      <c r="D59" s="1"/>
      <c r="E59" s="3"/>
      <c r="F59" s="252" t="s">
        <v>478</v>
      </c>
      <c r="G59" s="257">
        <f>'Civil &amp; Interior'!G131</f>
        <v>2</v>
      </c>
      <c r="H59" s="251"/>
    </row>
    <row r="60" spans="1:8" x14ac:dyDescent="0.35">
      <c r="A60" s="1"/>
      <c r="B60" s="1"/>
      <c r="C60" s="1"/>
      <c r="D60" s="1"/>
      <c r="E60" s="3"/>
      <c r="F60" s="252" t="s">
        <v>479</v>
      </c>
      <c r="G60" s="257">
        <f>G58-G59</f>
        <v>5</v>
      </c>
      <c r="H60" s="251">
        <f>G60*E57</f>
        <v>3000</v>
      </c>
    </row>
    <row r="61" spans="1:8" x14ac:dyDescent="0.35">
      <c r="A61" s="1"/>
      <c r="B61" s="1"/>
      <c r="C61" s="1"/>
      <c r="D61" s="1"/>
      <c r="E61" s="3"/>
      <c r="F61" s="1"/>
      <c r="G61" s="251"/>
      <c r="H61" s="251"/>
    </row>
    <row r="62" spans="1:8" x14ac:dyDescent="0.35">
      <c r="A62" s="44"/>
      <c r="B62" s="49" t="s">
        <v>131</v>
      </c>
      <c r="C62" s="44"/>
      <c r="D62" s="45"/>
      <c r="E62" s="45"/>
      <c r="F62" s="45"/>
      <c r="G62" s="45"/>
      <c r="H62" s="45"/>
    </row>
    <row r="63" spans="1:8" ht="26" x14ac:dyDescent="0.35">
      <c r="A63" s="246" t="s">
        <v>139</v>
      </c>
      <c r="B63" s="59" t="s">
        <v>140</v>
      </c>
      <c r="C63" s="60" t="s">
        <v>129</v>
      </c>
      <c r="D63" s="247">
        <v>1</v>
      </c>
      <c r="E63" s="3">
        <v>2000</v>
      </c>
      <c r="F63" s="1"/>
      <c r="G63" s="251"/>
      <c r="H63" s="251"/>
    </row>
    <row r="64" spans="1:8" x14ac:dyDescent="0.35">
      <c r="A64" s="1"/>
      <c r="B64" s="1"/>
      <c r="C64" s="1"/>
      <c r="D64" s="1"/>
      <c r="E64" s="3"/>
      <c r="F64" s="252" t="s">
        <v>442</v>
      </c>
      <c r="G64" s="251">
        <f>'Civil &amp; Interior'!M141</f>
        <v>4</v>
      </c>
      <c r="H64" s="251"/>
    </row>
    <row r="65" spans="1:8" x14ac:dyDescent="0.35">
      <c r="A65" s="1"/>
      <c r="B65" s="1"/>
      <c r="C65" s="1"/>
      <c r="D65" s="1"/>
      <c r="E65" s="3"/>
      <c r="F65" s="252" t="s">
        <v>478</v>
      </c>
      <c r="G65" s="257">
        <f>'Civil &amp; Interior'!G141</f>
        <v>1</v>
      </c>
      <c r="H65" s="251"/>
    </row>
    <row r="66" spans="1:8" x14ac:dyDescent="0.35">
      <c r="A66" s="1"/>
      <c r="B66" s="1"/>
      <c r="C66" s="1"/>
      <c r="D66" s="1"/>
      <c r="E66" s="3"/>
      <c r="F66" s="252" t="s">
        <v>479</v>
      </c>
      <c r="G66" s="257">
        <f>G64-G65</f>
        <v>3</v>
      </c>
      <c r="H66" s="251">
        <f>G66*E63</f>
        <v>6000</v>
      </c>
    </row>
    <row r="67" spans="1:8" x14ac:dyDescent="0.35">
      <c r="A67" s="1"/>
      <c r="B67" s="1"/>
      <c r="C67" s="1"/>
      <c r="D67" s="1"/>
      <c r="E67" s="3"/>
      <c r="F67" s="1"/>
      <c r="G67" s="251"/>
      <c r="H67" s="251"/>
    </row>
    <row r="68" spans="1:8" x14ac:dyDescent="0.35">
      <c r="A68" s="18" t="s">
        <v>146</v>
      </c>
      <c r="B68" s="59" t="s">
        <v>147</v>
      </c>
      <c r="C68" s="246" t="s">
        <v>98</v>
      </c>
      <c r="D68" s="247">
        <v>1</v>
      </c>
      <c r="E68" s="3">
        <v>600</v>
      </c>
      <c r="F68" s="1"/>
      <c r="G68" s="251"/>
      <c r="H68" s="251"/>
    </row>
    <row r="69" spans="1:8" x14ac:dyDescent="0.35">
      <c r="A69" s="1"/>
      <c r="B69" s="1"/>
      <c r="C69" s="1"/>
      <c r="D69" s="1"/>
      <c r="E69" s="3"/>
      <c r="F69" s="252" t="s">
        <v>442</v>
      </c>
      <c r="G69" s="251">
        <f>'Civil &amp; Interior'!M147</f>
        <v>2</v>
      </c>
      <c r="H69" s="251"/>
    </row>
    <row r="70" spans="1:8" x14ac:dyDescent="0.35">
      <c r="A70" s="1"/>
      <c r="B70" s="1"/>
      <c r="C70" s="1"/>
      <c r="D70" s="1"/>
      <c r="E70" s="3"/>
      <c r="F70" s="252" t="s">
        <v>478</v>
      </c>
      <c r="G70" s="257">
        <f>'Civil &amp; Interior'!G147</f>
        <v>1</v>
      </c>
      <c r="H70" s="251"/>
    </row>
    <row r="71" spans="1:8" x14ac:dyDescent="0.35">
      <c r="A71" s="1"/>
      <c r="B71" s="1"/>
      <c r="C71" s="1"/>
      <c r="D71" s="1"/>
      <c r="E71" s="3"/>
      <c r="F71" s="252" t="s">
        <v>479</v>
      </c>
      <c r="G71" s="257">
        <f>G69-G70</f>
        <v>1</v>
      </c>
      <c r="H71" s="251">
        <f>G71*E68</f>
        <v>600</v>
      </c>
    </row>
    <row r="72" spans="1:8" x14ac:dyDescent="0.35">
      <c r="A72" s="1"/>
      <c r="B72" s="1"/>
      <c r="C72" s="1"/>
      <c r="D72" s="1"/>
      <c r="E72" s="3"/>
      <c r="F72" s="1"/>
      <c r="G72" s="251"/>
      <c r="H72" s="251"/>
    </row>
    <row r="73" spans="1:8" ht="15" x14ac:dyDescent="0.35">
      <c r="A73" s="14"/>
      <c r="B73" s="43" t="s">
        <v>158</v>
      </c>
      <c r="C73" s="14"/>
      <c r="D73" s="66"/>
      <c r="E73" s="66"/>
      <c r="F73" s="66"/>
      <c r="G73" s="66"/>
      <c r="H73" s="66"/>
    </row>
    <row r="74" spans="1:8" ht="52" x14ac:dyDescent="0.35">
      <c r="A74" s="1"/>
      <c r="B74" s="54" t="s">
        <v>174</v>
      </c>
      <c r="C74" s="68"/>
      <c r="D74" s="247"/>
      <c r="E74" s="3"/>
      <c r="F74" s="1"/>
      <c r="G74" s="251"/>
      <c r="H74" s="251"/>
    </row>
    <row r="75" spans="1:8" x14ac:dyDescent="0.35">
      <c r="A75" s="1"/>
      <c r="B75" s="53" t="s">
        <v>172</v>
      </c>
      <c r="C75" s="68" t="s">
        <v>171</v>
      </c>
      <c r="D75" s="247">
        <v>24</v>
      </c>
      <c r="E75" s="3">
        <v>50</v>
      </c>
      <c r="F75" s="1"/>
      <c r="G75" s="251"/>
      <c r="H75" s="251"/>
    </row>
    <row r="76" spans="1:8" x14ac:dyDescent="0.35">
      <c r="A76" s="1"/>
      <c r="B76" s="1"/>
      <c r="C76" s="1"/>
      <c r="D76" s="1"/>
      <c r="E76" s="3"/>
      <c r="F76" s="252" t="s">
        <v>442</v>
      </c>
      <c r="G76" s="251">
        <f>'Civil &amp; Interior'!M197</f>
        <v>32</v>
      </c>
      <c r="H76" s="251"/>
    </row>
    <row r="77" spans="1:8" x14ac:dyDescent="0.35">
      <c r="A77" s="1"/>
      <c r="B77" s="1"/>
      <c r="C77" s="1"/>
      <c r="D77" s="1"/>
      <c r="E77" s="3"/>
      <c r="F77" s="252" t="s">
        <v>478</v>
      </c>
      <c r="G77" s="251">
        <f>'Civil &amp; Interior'!M198</f>
        <v>24</v>
      </c>
      <c r="H77" s="251"/>
    </row>
    <row r="78" spans="1:8" x14ac:dyDescent="0.35">
      <c r="A78" s="1"/>
      <c r="B78" s="1"/>
      <c r="C78" s="1"/>
      <c r="D78" s="1"/>
      <c r="E78" s="3"/>
      <c r="F78" s="252" t="s">
        <v>479</v>
      </c>
      <c r="G78" s="251">
        <f>G76-G77</f>
        <v>8</v>
      </c>
      <c r="H78" s="251">
        <f>G78*E75</f>
        <v>400</v>
      </c>
    </row>
    <row r="79" spans="1:8" s="323" customFormat="1" x14ac:dyDescent="0.35">
      <c r="A79" s="1"/>
      <c r="B79" s="1"/>
      <c r="C79" s="1"/>
      <c r="D79" s="1"/>
      <c r="E79" s="3"/>
      <c r="F79" s="1"/>
      <c r="G79" s="251"/>
      <c r="H79" s="251"/>
    </row>
    <row r="80" spans="1:8" s="323" customFormat="1" x14ac:dyDescent="0.35">
      <c r="A80" s="1"/>
      <c r="B80" s="53" t="s">
        <v>173</v>
      </c>
      <c r="C80" s="68" t="s">
        <v>171</v>
      </c>
      <c r="D80" s="247">
        <v>30</v>
      </c>
      <c r="E80" s="3">
        <v>80</v>
      </c>
      <c r="F80" s="1"/>
      <c r="G80" s="251"/>
      <c r="H80" s="251"/>
    </row>
    <row r="81" spans="1:8" s="323" customFormat="1" x14ac:dyDescent="0.35">
      <c r="A81" s="1"/>
      <c r="B81" s="1"/>
      <c r="C81" s="1"/>
      <c r="D81" s="1"/>
      <c r="E81" s="3"/>
      <c r="F81" s="252" t="s">
        <v>442</v>
      </c>
      <c r="G81" s="251">
        <f>'Civil &amp; Interior'!M200</f>
        <v>45</v>
      </c>
      <c r="H81" s="251"/>
    </row>
    <row r="82" spans="1:8" s="323" customFormat="1" x14ac:dyDescent="0.35">
      <c r="A82" s="1"/>
      <c r="B82" s="1"/>
      <c r="C82" s="1"/>
      <c r="D82" s="1"/>
      <c r="E82" s="3"/>
      <c r="F82" s="252" t="s">
        <v>478</v>
      </c>
      <c r="G82" s="257">
        <f>'Civil &amp; Interior'!M201</f>
        <v>30</v>
      </c>
      <c r="H82" s="251"/>
    </row>
    <row r="83" spans="1:8" s="323" customFormat="1" x14ac:dyDescent="0.35">
      <c r="A83" s="1"/>
      <c r="B83" s="1"/>
      <c r="C83" s="1"/>
      <c r="D83" s="1"/>
      <c r="E83" s="3"/>
      <c r="F83" s="252" t="s">
        <v>479</v>
      </c>
      <c r="G83" s="257">
        <f>'Civil &amp; Interior'!M202</f>
        <v>15</v>
      </c>
      <c r="H83" s="251">
        <f>G83*E80</f>
        <v>1200</v>
      </c>
    </row>
    <row r="84" spans="1:8" s="323" customFormat="1" x14ac:dyDescent="0.35">
      <c r="A84" s="1"/>
      <c r="B84" s="1"/>
      <c r="C84" s="1"/>
      <c r="D84" s="1"/>
      <c r="E84" s="3"/>
      <c r="F84" s="1"/>
      <c r="G84" s="251"/>
      <c r="H84" s="251"/>
    </row>
    <row r="85" spans="1:8" s="323" customFormat="1" ht="26" x14ac:dyDescent="0.35">
      <c r="A85" s="1"/>
      <c r="B85" s="55" t="s">
        <v>175</v>
      </c>
      <c r="C85" s="68" t="s">
        <v>171</v>
      </c>
      <c r="D85" s="57">
        <v>7</v>
      </c>
      <c r="E85" s="3">
        <v>80</v>
      </c>
      <c r="F85" s="1"/>
      <c r="G85" s="251"/>
      <c r="H85" s="251"/>
    </row>
    <row r="86" spans="1:8" s="323" customFormat="1" x14ac:dyDescent="0.35">
      <c r="A86" s="1"/>
      <c r="B86" s="1"/>
      <c r="C86" s="1"/>
      <c r="D86" s="1"/>
      <c r="E86" s="3"/>
      <c r="F86" s="252" t="s">
        <v>442</v>
      </c>
      <c r="G86" s="251">
        <f>'Civil &amp; Interior'!M203</f>
        <v>90</v>
      </c>
      <c r="H86" s="251"/>
    </row>
    <row r="87" spans="1:8" s="323" customFormat="1" x14ac:dyDescent="0.35">
      <c r="A87" s="1"/>
      <c r="B87" s="1"/>
      <c r="C87" s="1"/>
      <c r="D87" s="1"/>
      <c r="E87" s="3"/>
      <c r="F87" s="252" t="s">
        <v>478</v>
      </c>
      <c r="G87" s="251">
        <f>'Civil &amp; Interior'!M204</f>
        <v>7</v>
      </c>
      <c r="H87" s="251"/>
    </row>
    <row r="88" spans="1:8" s="323" customFormat="1" x14ac:dyDescent="0.35">
      <c r="A88" s="1"/>
      <c r="B88" s="1"/>
      <c r="C88" s="1"/>
      <c r="D88" s="1"/>
      <c r="E88" s="3"/>
      <c r="F88" s="252" t="s">
        <v>479</v>
      </c>
      <c r="G88" s="251">
        <f>G86-G87</f>
        <v>83</v>
      </c>
      <c r="H88" s="251">
        <f>G88*E85</f>
        <v>6640</v>
      </c>
    </row>
    <row r="89" spans="1:8" s="323" customFormat="1" x14ac:dyDescent="0.35">
      <c r="A89" s="1"/>
      <c r="B89" s="1"/>
      <c r="C89" s="1"/>
      <c r="D89" s="1"/>
      <c r="E89" s="3"/>
      <c r="F89" s="1"/>
      <c r="G89" s="251"/>
      <c r="H89" s="251"/>
    </row>
    <row r="90" spans="1:8" s="323" customFormat="1" ht="39" x14ac:dyDescent="0.35">
      <c r="A90" s="80" t="s">
        <v>220</v>
      </c>
      <c r="B90" s="80" t="s">
        <v>220</v>
      </c>
      <c r="C90" s="68" t="s">
        <v>171</v>
      </c>
      <c r="D90" s="247">
        <v>120</v>
      </c>
      <c r="E90" s="247">
        <v>35</v>
      </c>
      <c r="F90" s="1"/>
      <c r="G90" s="251"/>
      <c r="H90" s="251"/>
    </row>
    <row r="91" spans="1:8" s="323" customFormat="1" x14ac:dyDescent="0.35">
      <c r="A91" s="1"/>
      <c r="B91" s="1"/>
      <c r="C91" s="1"/>
      <c r="D91" s="1"/>
      <c r="E91" s="3"/>
      <c r="F91" s="252" t="s">
        <v>442</v>
      </c>
      <c r="G91" s="251">
        <f>'Civil &amp; Interior'!M247</f>
        <v>370</v>
      </c>
      <c r="H91" s="251"/>
    </row>
    <row r="92" spans="1:8" s="323" customFormat="1" x14ac:dyDescent="0.35">
      <c r="A92" s="1"/>
      <c r="B92" s="1"/>
      <c r="C92" s="1"/>
      <c r="D92" s="1"/>
      <c r="E92" s="3"/>
      <c r="F92" s="252" t="s">
        <v>478</v>
      </c>
      <c r="G92" s="251">
        <f>'Civil &amp; Interior'!M248</f>
        <v>120</v>
      </c>
      <c r="H92" s="251"/>
    </row>
    <row r="93" spans="1:8" s="323" customFormat="1" x14ac:dyDescent="0.35">
      <c r="A93" s="1"/>
      <c r="B93" s="1"/>
      <c r="C93" s="1"/>
      <c r="D93" s="1"/>
      <c r="E93" s="3"/>
      <c r="F93" s="252" t="s">
        <v>479</v>
      </c>
      <c r="G93" s="251">
        <f>G91-G92</f>
        <v>250</v>
      </c>
      <c r="H93" s="251">
        <f>G93*E90</f>
        <v>8750</v>
      </c>
    </row>
    <row r="94" spans="1:8" x14ac:dyDescent="0.35">
      <c r="A94" s="1"/>
      <c r="B94" s="1"/>
      <c r="C94" s="1"/>
      <c r="D94" s="1"/>
      <c r="E94" s="3"/>
      <c r="F94" s="1"/>
      <c r="G94" s="251"/>
      <c r="H94" s="251"/>
    </row>
    <row r="95" spans="1:8" x14ac:dyDescent="0.35">
      <c r="A95" s="311">
        <v>8.1</v>
      </c>
      <c r="B95" s="298" t="s">
        <v>530</v>
      </c>
      <c r="C95" s="280" t="s">
        <v>529</v>
      </c>
      <c r="D95" s="289">
        <v>25</v>
      </c>
      <c r="E95" s="3">
        <f>'HVAC MB'!I45</f>
        <v>110</v>
      </c>
      <c r="F95" s="1"/>
      <c r="G95" s="251"/>
      <c r="H95" s="251"/>
    </row>
    <row r="96" spans="1:8" x14ac:dyDescent="0.35">
      <c r="A96" s="1"/>
      <c r="B96" s="1"/>
      <c r="C96" s="1"/>
      <c r="D96" s="1"/>
      <c r="E96" s="3"/>
      <c r="F96" s="252" t="s">
        <v>442</v>
      </c>
      <c r="G96" s="251">
        <f>'HVAC MB'!H44</f>
        <v>39</v>
      </c>
      <c r="H96" s="251"/>
    </row>
    <row r="97" spans="1:8" x14ac:dyDescent="0.35">
      <c r="A97" s="1"/>
      <c r="B97" s="1"/>
      <c r="C97" s="1"/>
      <c r="D97" s="1"/>
      <c r="E97" s="3"/>
      <c r="F97" s="252" t="s">
        <v>478</v>
      </c>
      <c r="G97" s="251">
        <f>'HVAC MB'!H45</f>
        <v>25</v>
      </c>
      <c r="H97" s="251"/>
    </row>
    <row r="98" spans="1:8" x14ac:dyDescent="0.35">
      <c r="A98" s="1"/>
      <c r="B98" s="1"/>
      <c r="C98" s="1"/>
      <c r="D98" s="1"/>
      <c r="E98" s="3"/>
      <c r="F98" s="252" t="s">
        <v>479</v>
      </c>
      <c r="G98" s="251">
        <f>G96-G97</f>
        <v>14</v>
      </c>
      <c r="H98" s="251">
        <f>G98*E95</f>
        <v>1540</v>
      </c>
    </row>
    <row r="99" spans="1:8" s="323" customFormat="1" x14ac:dyDescent="0.35">
      <c r="A99" s="1"/>
      <c r="B99" s="1"/>
      <c r="C99" s="1"/>
      <c r="D99" s="1"/>
      <c r="E99" s="3"/>
      <c r="F99" s="1"/>
      <c r="G99" s="251"/>
      <c r="H99" s="251"/>
    </row>
    <row r="100" spans="1:8" s="323" customFormat="1" x14ac:dyDescent="0.35">
      <c r="A100" s="1"/>
      <c r="B100" s="1"/>
      <c r="C100" s="1"/>
      <c r="D100" s="1"/>
      <c r="E100" s="3"/>
      <c r="F100" s="569" t="s">
        <v>480</v>
      </c>
      <c r="G100" s="570"/>
      <c r="H100" s="251">
        <f>SUM(H5:H99)</f>
        <v>274039.48</v>
      </c>
    </row>
    <row r="101" spans="1:8" s="323" customFormat="1" x14ac:dyDescent="0.35">
      <c r="E101" s="324"/>
      <c r="G101" s="325"/>
      <c r="H101" s="325"/>
    </row>
    <row r="102" spans="1:8" s="323" customFormat="1" x14ac:dyDescent="0.35">
      <c r="E102" s="324"/>
      <c r="G102" s="325"/>
      <c r="H102" s="325"/>
    </row>
    <row r="103" spans="1:8" s="323" customFormat="1" x14ac:dyDescent="0.35">
      <c r="E103" s="324"/>
      <c r="G103" s="325"/>
      <c r="H103" s="325"/>
    </row>
    <row r="104" spans="1:8" s="323" customFormat="1" x14ac:dyDescent="0.35">
      <c r="E104" s="324"/>
      <c r="G104" s="325"/>
      <c r="H104" s="325"/>
    </row>
    <row r="105" spans="1:8" s="323" customFormat="1" x14ac:dyDescent="0.35">
      <c r="E105" s="324"/>
      <c r="G105" s="325"/>
      <c r="H105" s="325"/>
    </row>
    <row r="106" spans="1:8" s="323" customFormat="1" x14ac:dyDescent="0.35">
      <c r="E106" s="324"/>
      <c r="G106" s="325"/>
      <c r="H106" s="325"/>
    </row>
    <row r="107" spans="1:8" s="323" customFormat="1" x14ac:dyDescent="0.35">
      <c r="E107" s="324"/>
      <c r="G107" s="325"/>
      <c r="H107" s="325"/>
    </row>
    <row r="108" spans="1:8" s="323" customFormat="1" x14ac:dyDescent="0.35">
      <c r="E108" s="324"/>
      <c r="G108" s="325"/>
      <c r="H108" s="325"/>
    </row>
    <row r="109" spans="1:8" s="323" customFormat="1" x14ac:dyDescent="0.35">
      <c r="E109" s="324"/>
      <c r="G109" s="325"/>
      <c r="H109" s="325"/>
    </row>
    <row r="110" spans="1:8" s="323" customFormat="1" x14ac:dyDescent="0.35">
      <c r="E110" s="324"/>
      <c r="G110" s="325"/>
      <c r="H110" s="325"/>
    </row>
    <row r="111" spans="1:8" s="323" customFormat="1" x14ac:dyDescent="0.35">
      <c r="E111" s="324"/>
      <c r="G111" s="325"/>
      <c r="H111" s="325"/>
    </row>
    <row r="112" spans="1:8" s="323" customFormat="1" x14ac:dyDescent="0.35">
      <c r="E112" s="324"/>
      <c r="G112" s="325"/>
      <c r="H112" s="325"/>
    </row>
    <row r="113" spans="5:8" s="323" customFormat="1" x14ac:dyDescent="0.35">
      <c r="E113" s="324"/>
      <c r="G113" s="325"/>
      <c r="H113" s="325"/>
    </row>
    <row r="114" spans="5:8" s="323" customFormat="1" x14ac:dyDescent="0.35">
      <c r="E114" s="324"/>
      <c r="G114" s="325"/>
      <c r="H114" s="325"/>
    </row>
    <row r="115" spans="5:8" s="323" customFormat="1" x14ac:dyDescent="0.35">
      <c r="E115" s="324"/>
      <c r="G115" s="325"/>
      <c r="H115" s="325"/>
    </row>
    <row r="116" spans="5:8" s="323" customFormat="1" x14ac:dyDescent="0.35">
      <c r="E116" s="324"/>
      <c r="G116" s="325"/>
      <c r="H116" s="325"/>
    </row>
    <row r="117" spans="5:8" s="323" customFormat="1" x14ac:dyDescent="0.35">
      <c r="E117" s="324"/>
      <c r="G117" s="325"/>
      <c r="H117" s="325"/>
    </row>
    <row r="118" spans="5:8" s="323" customFormat="1" x14ac:dyDescent="0.35">
      <c r="E118" s="324"/>
      <c r="G118" s="325"/>
      <c r="H118" s="325"/>
    </row>
    <row r="119" spans="5:8" s="323" customFormat="1" x14ac:dyDescent="0.35">
      <c r="E119" s="324"/>
      <c r="G119" s="325"/>
      <c r="H119" s="325"/>
    </row>
    <row r="120" spans="5:8" s="323" customFormat="1" x14ac:dyDescent="0.35">
      <c r="E120" s="324"/>
      <c r="G120" s="325"/>
      <c r="H120" s="325"/>
    </row>
    <row r="121" spans="5:8" s="323" customFormat="1" x14ac:dyDescent="0.35">
      <c r="E121" s="324"/>
      <c r="G121" s="325"/>
      <c r="H121" s="325"/>
    </row>
    <row r="122" spans="5:8" s="323" customFormat="1" x14ac:dyDescent="0.35">
      <c r="E122" s="324"/>
      <c r="G122" s="325"/>
      <c r="H122" s="325"/>
    </row>
    <row r="123" spans="5:8" s="323" customFormat="1" x14ac:dyDescent="0.35">
      <c r="E123" s="324"/>
      <c r="G123" s="325"/>
      <c r="H123" s="325"/>
    </row>
    <row r="124" spans="5:8" s="323" customFormat="1" x14ac:dyDescent="0.35">
      <c r="E124" s="324"/>
      <c r="G124" s="325"/>
      <c r="H124" s="325"/>
    </row>
    <row r="125" spans="5:8" s="323" customFormat="1" x14ac:dyDescent="0.35">
      <c r="E125" s="324"/>
      <c r="G125" s="325"/>
      <c r="H125" s="325"/>
    </row>
    <row r="126" spans="5:8" s="323" customFormat="1" x14ac:dyDescent="0.35">
      <c r="E126" s="324"/>
      <c r="G126" s="325"/>
      <c r="H126" s="325"/>
    </row>
    <row r="127" spans="5:8" s="323" customFormat="1" x14ac:dyDescent="0.35">
      <c r="E127" s="324"/>
      <c r="G127" s="325"/>
      <c r="H127" s="325"/>
    </row>
    <row r="128" spans="5:8" s="323" customFormat="1" x14ac:dyDescent="0.35">
      <c r="E128" s="324"/>
      <c r="G128" s="325"/>
      <c r="H128" s="325"/>
    </row>
    <row r="129" spans="5:8" s="323" customFormat="1" x14ac:dyDescent="0.35">
      <c r="E129" s="324"/>
      <c r="G129" s="325"/>
      <c r="H129" s="325"/>
    </row>
    <row r="130" spans="5:8" s="323" customFormat="1" x14ac:dyDescent="0.35">
      <c r="E130" s="324"/>
      <c r="G130" s="325"/>
      <c r="H130" s="325"/>
    </row>
    <row r="131" spans="5:8" s="323" customFormat="1" x14ac:dyDescent="0.35">
      <c r="E131" s="324"/>
      <c r="G131" s="325"/>
      <c r="H131" s="325"/>
    </row>
    <row r="132" spans="5:8" s="323" customFormat="1" x14ac:dyDescent="0.35">
      <c r="E132" s="324"/>
      <c r="G132" s="325"/>
      <c r="H132" s="325"/>
    </row>
    <row r="133" spans="5:8" s="323" customFormat="1" x14ac:dyDescent="0.35">
      <c r="E133" s="324"/>
      <c r="G133" s="325"/>
      <c r="H133" s="325"/>
    </row>
    <row r="134" spans="5:8" s="323" customFormat="1" x14ac:dyDescent="0.35">
      <c r="E134" s="324"/>
      <c r="G134" s="325"/>
      <c r="H134" s="325"/>
    </row>
    <row r="135" spans="5:8" s="323" customFormat="1" x14ac:dyDescent="0.35">
      <c r="E135" s="324"/>
      <c r="G135" s="325"/>
      <c r="H135" s="325"/>
    </row>
    <row r="136" spans="5:8" s="323" customFormat="1" x14ac:dyDescent="0.35">
      <c r="E136" s="324"/>
      <c r="G136" s="325"/>
      <c r="H136" s="325"/>
    </row>
    <row r="137" spans="5:8" s="323" customFormat="1" x14ac:dyDescent="0.35">
      <c r="E137" s="324"/>
      <c r="G137" s="325"/>
      <c r="H137" s="325"/>
    </row>
    <row r="138" spans="5:8" s="323" customFormat="1" x14ac:dyDescent="0.35">
      <c r="E138" s="324"/>
      <c r="G138" s="325"/>
      <c r="H138" s="325"/>
    </row>
    <row r="139" spans="5:8" s="323" customFormat="1" x14ac:dyDescent="0.35">
      <c r="E139" s="324"/>
      <c r="G139" s="325"/>
      <c r="H139" s="325"/>
    </row>
    <row r="140" spans="5:8" s="323" customFormat="1" x14ac:dyDescent="0.35">
      <c r="E140" s="324"/>
      <c r="G140" s="325"/>
      <c r="H140" s="325"/>
    </row>
    <row r="141" spans="5:8" s="323" customFormat="1" x14ac:dyDescent="0.35">
      <c r="E141" s="324"/>
      <c r="G141" s="325"/>
      <c r="H141" s="325"/>
    </row>
    <row r="142" spans="5:8" s="323" customFormat="1" x14ac:dyDescent="0.35">
      <c r="E142" s="324"/>
      <c r="G142" s="325"/>
      <c r="H142" s="325"/>
    </row>
    <row r="143" spans="5:8" s="323" customFormat="1" x14ac:dyDescent="0.35">
      <c r="E143" s="324"/>
      <c r="G143" s="325"/>
      <c r="H143" s="325"/>
    </row>
    <row r="144" spans="5:8" s="323" customFormat="1" x14ac:dyDescent="0.35">
      <c r="E144" s="324"/>
      <c r="G144" s="325"/>
      <c r="H144" s="325"/>
    </row>
    <row r="145" spans="5:8" s="323" customFormat="1" x14ac:dyDescent="0.35">
      <c r="E145" s="324"/>
      <c r="G145" s="325"/>
      <c r="H145" s="325"/>
    </row>
    <row r="146" spans="5:8" s="323" customFormat="1" x14ac:dyDescent="0.35">
      <c r="E146" s="324"/>
      <c r="G146" s="325"/>
      <c r="H146" s="325"/>
    </row>
    <row r="147" spans="5:8" s="323" customFormat="1" x14ac:dyDescent="0.35">
      <c r="E147" s="324"/>
      <c r="G147" s="325"/>
      <c r="H147" s="325"/>
    </row>
    <row r="148" spans="5:8" s="323" customFormat="1" x14ac:dyDescent="0.35">
      <c r="E148" s="324"/>
      <c r="G148" s="325"/>
      <c r="H148" s="325"/>
    </row>
    <row r="149" spans="5:8" s="323" customFormat="1" x14ac:dyDescent="0.35">
      <c r="E149" s="324"/>
      <c r="G149" s="325"/>
      <c r="H149" s="325"/>
    </row>
    <row r="150" spans="5:8" s="323" customFormat="1" x14ac:dyDescent="0.35">
      <c r="E150" s="324"/>
      <c r="G150" s="325"/>
      <c r="H150" s="325"/>
    </row>
    <row r="151" spans="5:8" s="323" customFormat="1" x14ac:dyDescent="0.35">
      <c r="E151" s="324"/>
      <c r="G151" s="325"/>
      <c r="H151" s="325"/>
    </row>
    <row r="152" spans="5:8" s="323" customFormat="1" x14ac:dyDescent="0.35">
      <c r="E152" s="324"/>
      <c r="G152" s="325"/>
      <c r="H152" s="325"/>
    </row>
    <row r="153" spans="5:8" s="323" customFormat="1" x14ac:dyDescent="0.35">
      <c r="E153" s="324"/>
      <c r="G153" s="325"/>
      <c r="H153" s="325"/>
    </row>
    <row r="154" spans="5:8" s="323" customFormat="1" x14ac:dyDescent="0.35">
      <c r="E154" s="324"/>
      <c r="G154" s="325"/>
      <c r="H154" s="325"/>
    </row>
    <row r="155" spans="5:8" s="323" customFormat="1" x14ac:dyDescent="0.35">
      <c r="E155" s="324"/>
      <c r="G155" s="325"/>
      <c r="H155" s="325"/>
    </row>
    <row r="156" spans="5:8" s="323" customFormat="1" x14ac:dyDescent="0.35">
      <c r="E156" s="324"/>
      <c r="G156" s="325"/>
      <c r="H156" s="325"/>
    </row>
    <row r="157" spans="5:8" s="323" customFormat="1" x14ac:dyDescent="0.35">
      <c r="E157" s="324"/>
      <c r="G157" s="325"/>
      <c r="H157" s="325"/>
    </row>
    <row r="158" spans="5:8" s="323" customFormat="1" x14ac:dyDescent="0.35">
      <c r="E158" s="324"/>
      <c r="G158" s="325"/>
      <c r="H158" s="325"/>
    </row>
    <row r="159" spans="5:8" s="323" customFormat="1" x14ac:dyDescent="0.35">
      <c r="E159" s="324"/>
      <c r="G159" s="325"/>
      <c r="H159" s="325"/>
    </row>
    <row r="160" spans="5:8" s="323" customFormat="1" x14ac:dyDescent="0.35">
      <c r="E160" s="324"/>
      <c r="G160" s="325"/>
      <c r="H160" s="325"/>
    </row>
    <row r="161" spans="5:8" s="323" customFormat="1" x14ac:dyDescent="0.35">
      <c r="E161" s="324"/>
      <c r="G161" s="325"/>
      <c r="H161" s="325"/>
    </row>
    <row r="162" spans="5:8" s="323" customFormat="1" x14ac:dyDescent="0.35">
      <c r="E162" s="324"/>
      <c r="G162" s="325"/>
      <c r="H162" s="325"/>
    </row>
    <row r="163" spans="5:8" s="323" customFormat="1" x14ac:dyDescent="0.35">
      <c r="E163" s="324"/>
      <c r="G163" s="325"/>
      <c r="H163" s="325"/>
    </row>
    <row r="164" spans="5:8" s="323" customFormat="1" x14ac:dyDescent="0.35">
      <c r="E164" s="324"/>
      <c r="G164" s="325"/>
      <c r="H164" s="325"/>
    </row>
    <row r="165" spans="5:8" s="323" customFormat="1" x14ac:dyDescent="0.35">
      <c r="E165" s="324"/>
      <c r="G165" s="325"/>
      <c r="H165" s="325"/>
    </row>
    <row r="166" spans="5:8" s="323" customFormat="1" x14ac:dyDescent="0.35">
      <c r="E166" s="324"/>
      <c r="G166" s="325"/>
      <c r="H166" s="325"/>
    </row>
  </sheetData>
  <mergeCells count="2">
    <mergeCell ref="A1:H1"/>
    <mergeCell ref="F100:G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opLeftCell="D19" zoomScaleNormal="100" workbookViewId="0">
      <selection activeCell="I10" sqref="I10"/>
    </sheetView>
  </sheetViews>
  <sheetFormatPr defaultRowHeight="14.5" x14ac:dyDescent="0.35"/>
  <cols>
    <col min="1" max="1" width="5.7265625" bestFit="1" customWidth="1"/>
    <col min="2" max="2" width="19" customWidth="1"/>
    <col min="3" max="3" width="36.81640625" customWidth="1"/>
    <col min="4" max="4" width="7.453125" customWidth="1"/>
    <col min="5" max="5" width="8.7265625" style="2" bestFit="1" customWidth="1"/>
    <col min="6" max="6" width="9.453125" bestFit="1" customWidth="1"/>
    <col min="7" max="7" width="9.453125" customWidth="1"/>
    <col min="8" max="8" width="12" bestFit="1" customWidth="1"/>
    <col min="9" max="9" width="7.81640625" style="238" bestFit="1" customWidth="1"/>
    <col min="10" max="10" width="10" style="238" bestFit="1" customWidth="1"/>
    <col min="11" max="11" width="12.26953125" customWidth="1"/>
    <col min="12" max="12" width="8.1796875" customWidth="1"/>
    <col min="13" max="13" width="11.453125" customWidth="1"/>
    <col min="14" max="14" width="11.81640625" customWidth="1"/>
  </cols>
  <sheetData>
    <row r="1" spans="1:14" ht="21.5" thickBot="1" x14ac:dyDescent="0.55000000000000004">
      <c r="A1" s="575" t="s">
        <v>535</v>
      </c>
      <c r="B1" s="576"/>
      <c r="C1" s="576"/>
      <c r="D1" s="576"/>
      <c r="E1" s="576"/>
      <c r="F1" s="576"/>
      <c r="G1" s="576"/>
      <c r="H1" s="576"/>
      <c r="I1" s="576"/>
      <c r="J1" s="576"/>
      <c r="K1" s="576"/>
      <c r="L1" s="576"/>
      <c r="M1" s="576"/>
    </row>
    <row r="2" spans="1:14" ht="25.5" customHeight="1" thickBot="1" x14ac:dyDescent="0.4">
      <c r="A2" s="203" t="s">
        <v>336</v>
      </c>
      <c r="B2" s="204" t="s">
        <v>7</v>
      </c>
      <c r="C2" s="205" t="s">
        <v>8</v>
      </c>
      <c r="D2" s="578" t="s">
        <v>568</v>
      </c>
      <c r="E2" s="578"/>
      <c r="F2" s="578"/>
      <c r="G2" s="578"/>
      <c r="H2" s="573" t="s">
        <v>570</v>
      </c>
      <c r="I2" s="573"/>
      <c r="J2" s="573"/>
      <c r="K2" s="574" t="s">
        <v>569</v>
      </c>
      <c r="L2" s="574"/>
      <c r="M2" s="574"/>
      <c r="N2" s="577" t="s">
        <v>554</v>
      </c>
    </row>
    <row r="3" spans="1:14" x14ac:dyDescent="0.35">
      <c r="A3" s="312"/>
      <c r="B3" s="313"/>
      <c r="C3" s="205"/>
      <c r="D3" s="266" t="s">
        <v>491</v>
      </c>
      <c r="E3" s="267" t="s">
        <v>492</v>
      </c>
      <c r="F3" s="268" t="s">
        <v>496</v>
      </c>
      <c r="G3" s="268" t="s">
        <v>497</v>
      </c>
      <c r="H3" s="314" t="s">
        <v>536</v>
      </c>
      <c r="I3" s="314" t="s">
        <v>537</v>
      </c>
      <c r="J3" s="314" t="s">
        <v>538</v>
      </c>
      <c r="K3" s="314" t="s">
        <v>536</v>
      </c>
      <c r="L3" s="314" t="s">
        <v>537</v>
      </c>
      <c r="M3" s="314" t="s">
        <v>538</v>
      </c>
      <c r="N3" s="577"/>
    </row>
    <row r="4" spans="1:14" x14ac:dyDescent="0.35">
      <c r="A4" s="2"/>
      <c r="B4" s="150"/>
      <c r="C4" s="1"/>
      <c r="D4" s="1"/>
      <c r="E4" s="3"/>
    </row>
    <row r="5" spans="1:14" ht="72.5" x14ac:dyDescent="0.35">
      <c r="A5" s="3">
        <v>1</v>
      </c>
      <c r="B5" s="144" t="s">
        <v>426</v>
      </c>
      <c r="C5" s="149" t="s">
        <v>425</v>
      </c>
      <c r="D5" s="131" t="s">
        <v>89</v>
      </c>
      <c r="E5" s="3">
        <v>12</v>
      </c>
      <c r="F5" s="130">
        <v>2500</v>
      </c>
      <c r="G5" s="130">
        <f t="shared" ref="G5:G20" si="0">F5*E5</f>
        <v>30000</v>
      </c>
      <c r="H5" s="130">
        <v>0</v>
      </c>
      <c r="I5" s="502">
        <v>12</v>
      </c>
      <c r="J5" s="241">
        <f>I5+H5</f>
        <v>12</v>
      </c>
      <c r="K5" s="3"/>
      <c r="L5" s="3">
        <f>J5*F5</f>
        <v>30000</v>
      </c>
      <c r="M5" s="3">
        <f>L5</f>
        <v>30000</v>
      </c>
      <c r="N5" s="1"/>
    </row>
    <row r="6" spans="1:14" ht="47" x14ac:dyDescent="0.35">
      <c r="A6" s="3">
        <v>2</v>
      </c>
      <c r="B6" s="144" t="s">
        <v>424</v>
      </c>
      <c r="C6" s="138" t="s">
        <v>423</v>
      </c>
      <c r="D6" s="131" t="s">
        <v>89</v>
      </c>
      <c r="E6" s="3">
        <v>0</v>
      </c>
      <c r="F6" s="1"/>
      <c r="G6" s="130">
        <f t="shared" si="0"/>
        <v>0</v>
      </c>
      <c r="H6" s="1"/>
      <c r="I6" s="240"/>
      <c r="J6" s="240"/>
      <c r="K6" s="1"/>
      <c r="L6" s="1"/>
      <c r="M6" s="1"/>
      <c r="N6" s="1"/>
    </row>
    <row r="7" spans="1:14" ht="46" x14ac:dyDescent="0.35">
      <c r="A7" s="148">
        <v>3</v>
      </c>
      <c r="B7" s="147" t="s">
        <v>422</v>
      </c>
      <c r="C7" s="146" t="s">
        <v>421</v>
      </c>
      <c r="D7" s="131" t="s">
        <v>89</v>
      </c>
      <c r="E7" s="3">
        <v>0</v>
      </c>
      <c r="F7" s="1"/>
      <c r="G7" s="130">
        <f t="shared" si="0"/>
        <v>0</v>
      </c>
      <c r="H7" s="1"/>
      <c r="I7" s="240"/>
      <c r="J7" s="240"/>
      <c r="K7" s="1"/>
      <c r="L7" s="1"/>
      <c r="M7" s="1"/>
      <c r="N7" s="1"/>
    </row>
    <row r="8" spans="1:14" ht="57.5" x14ac:dyDescent="0.35">
      <c r="A8" s="3">
        <v>4</v>
      </c>
      <c r="B8" s="144" t="s">
        <v>420</v>
      </c>
      <c r="C8" s="145" t="s">
        <v>419</v>
      </c>
      <c r="D8" s="131" t="s">
        <v>89</v>
      </c>
      <c r="E8" s="3">
        <v>0</v>
      </c>
      <c r="F8" s="1"/>
      <c r="G8" s="130">
        <f t="shared" si="0"/>
        <v>0</v>
      </c>
      <c r="H8" s="1"/>
      <c r="I8" s="240"/>
      <c r="J8" s="240"/>
      <c r="K8" s="1"/>
      <c r="L8" s="1"/>
      <c r="M8" s="1"/>
      <c r="N8" s="1"/>
    </row>
    <row r="9" spans="1:14" ht="47" x14ac:dyDescent="0.35">
      <c r="A9" s="3">
        <v>5</v>
      </c>
      <c r="B9" s="144" t="s">
        <v>418</v>
      </c>
      <c r="C9" s="138" t="s">
        <v>417</v>
      </c>
      <c r="D9" s="131" t="s">
        <v>89</v>
      </c>
      <c r="E9" s="3">
        <v>0</v>
      </c>
      <c r="F9" s="1"/>
      <c r="G9" s="130">
        <f t="shared" si="0"/>
        <v>0</v>
      </c>
      <c r="H9" s="1"/>
      <c r="I9" s="240"/>
      <c r="J9" s="240"/>
      <c r="K9" s="1"/>
      <c r="L9" s="1"/>
      <c r="M9" s="1"/>
      <c r="N9" s="1"/>
    </row>
    <row r="10" spans="1:14" ht="43.5" x14ac:dyDescent="0.35">
      <c r="A10" s="3">
        <v>6</v>
      </c>
      <c r="B10" s="144" t="s">
        <v>416</v>
      </c>
      <c r="C10" s="136" t="s">
        <v>415</v>
      </c>
      <c r="D10" s="131" t="s">
        <v>89</v>
      </c>
      <c r="E10" s="3">
        <v>10</v>
      </c>
      <c r="F10" s="3">
        <v>1100</v>
      </c>
      <c r="G10" s="130">
        <f t="shared" si="0"/>
        <v>11000</v>
      </c>
      <c r="H10" s="3">
        <v>0</v>
      </c>
      <c r="I10" s="503">
        <f>'LIGHTING MB'!G9</f>
        <v>10</v>
      </c>
      <c r="J10" s="241">
        <f>I10+H10</f>
        <v>10</v>
      </c>
      <c r="K10" s="1"/>
      <c r="L10" s="3">
        <f>J10*F10</f>
        <v>11000</v>
      </c>
      <c r="M10" s="3">
        <f>L10</f>
        <v>11000</v>
      </c>
      <c r="N10" s="1"/>
    </row>
    <row r="11" spans="1:14" ht="69" x14ac:dyDescent="0.35">
      <c r="A11" s="3">
        <v>7</v>
      </c>
      <c r="B11" s="144" t="s">
        <v>414</v>
      </c>
      <c r="C11" s="136" t="s">
        <v>413</v>
      </c>
      <c r="D11" s="131" t="s">
        <v>89</v>
      </c>
      <c r="E11" s="3">
        <v>0</v>
      </c>
      <c r="F11" s="1"/>
      <c r="G11" s="130">
        <f t="shared" si="0"/>
        <v>0</v>
      </c>
      <c r="H11" s="1"/>
      <c r="I11" s="240"/>
      <c r="J11" s="240"/>
      <c r="K11" s="1"/>
      <c r="L11" s="1"/>
      <c r="M11" s="1"/>
      <c r="N11" s="1"/>
    </row>
    <row r="12" spans="1:14" ht="54.65" customHeight="1" x14ac:dyDescent="0.35">
      <c r="A12" s="3">
        <v>8</v>
      </c>
      <c r="B12" s="143" t="s">
        <v>410</v>
      </c>
      <c r="C12" s="138" t="s">
        <v>412</v>
      </c>
      <c r="D12" s="131" t="s">
        <v>89</v>
      </c>
      <c r="E12" s="3">
        <v>0</v>
      </c>
      <c r="F12" s="1"/>
      <c r="G12" s="130">
        <f t="shared" si="0"/>
        <v>0</v>
      </c>
      <c r="H12" s="1"/>
      <c r="I12" s="240"/>
      <c r="J12" s="240"/>
      <c r="K12" s="1"/>
      <c r="L12" s="1"/>
      <c r="M12" s="1"/>
      <c r="N12" s="1"/>
    </row>
    <row r="13" spans="1:14" ht="46.15" customHeight="1" x14ac:dyDescent="0.35">
      <c r="A13" s="3">
        <v>9</v>
      </c>
      <c r="B13" s="143" t="s">
        <v>410</v>
      </c>
      <c r="C13" s="136" t="s">
        <v>411</v>
      </c>
      <c r="D13" s="131" t="s">
        <v>89</v>
      </c>
      <c r="E13" s="3">
        <v>0</v>
      </c>
      <c r="F13" s="1"/>
      <c r="G13" s="130">
        <f t="shared" si="0"/>
        <v>0</v>
      </c>
      <c r="H13" s="1"/>
      <c r="I13" s="240"/>
      <c r="J13" s="240"/>
      <c r="K13" s="1"/>
      <c r="L13" s="1"/>
      <c r="M13" s="1"/>
      <c r="N13" s="1"/>
    </row>
    <row r="14" spans="1:14" ht="47.5" customHeight="1" x14ac:dyDescent="0.35">
      <c r="A14" s="140">
        <v>10</v>
      </c>
      <c r="B14" s="142" t="s">
        <v>410</v>
      </c>
      <c r="C14" s="141" t="s">
        <v>409</v>
      </c>
      <c r="D14" s="131" t="s">
        <v>89</v>
      </c>
      <c r="E14" s="140"/>
      <c r="F14" s="1"/>
      <c r="G14" s="130">
        <f t="shared" si="0"/>
        <v>0</v>
      </c>
      <c r="H14" s="1"/>
      <c r="I14" s="240"/>
      <c r="J14" s="240"/>
      <c r="K14" s="1"/>
      <c r="L14" s="1"/>
      <c r="M14" s="1"/>
      <c r="N14" s="1"/>
    </row>
    <row r="15" spans="1:14" ht="47" x14ac:dyDescent="0.35">
      <c r="A15" s="3">
        <v>11</v>
      </c>
      <c r="B15" s="139" t="s">
        <v>408</v>
      </c>
      <c r="C15" s="138" t="s">
        <v>407</v>
      </c>
      <c r="D15" s="131" t="s">
        <v>89</v>
      </c>
      <c r="E15" s="3">
        <v>0</v>
      </c>
      <c r="F15" s="1"/>
      <c r="G15" s="130">
        <f t="shared" si="0"/>
        <v>0</v>
      </c>
      <c r="H15" s="1"/>
      <c r="I15" s="240"/>
      <c r="J15" s="240"/>
      <c r="K15" s="1"/>
      <c r="L15" s="1"/>
      <c r="M15" s="1"/>
      <c r="N15" s="1"/>
    </row>
    <row r="16" spans="1:14" ht="46" x14ac:dyDescent="0.35">
      <c r="A16" s="3">
        <v>12</v>
      </c>
      <c r="B16" s="137" t="s">
        <v>406</v>
      </c>
      <c r="C16" s="136" t="s">
        <v>405</v>
      </c>
      <c r="D16" s="131" t="s">
        <v>89</v>
      </c>
      <c r="E16" s="3"/>
      <c r="F16" s="1"/>
      <c r="G16" s="130">
        <f t="shared" si="0"/>
        <v>0</v>
      </c>
      <c r="H16" s="1"/>
      <c r="I16" s="240"/>
      <c r="J16" s="240"/>
      <c r="K16" s="1"/>
      <c r="L16" s="1"/>
      <c r="M16" s="1"/>
      <c r="N16" s="1"/>
    </row>
    <row r="17" spans="1:14" ht="69" x14ac:dyDescent="0.35">
      <c r="A17" s="133">
        <v>14</v>
      </c>
      <c r="B17" s="134" t="s">
        <v>404</v>
      </c>
      <c r="C17" s="135" t="s">
        <v>403</v>
      </c>
      <c r="D17" s="131" t="s">
        <v>89</v>
      </c>
      <c r="E17" s="133">
        <v>0</v>
      </c>
      <c r="F17" s="132"/>
      <c r="G17" s="130">
        <f t="shared" si="0"/>
        <v>0</v>
      </c>
      <c r="H17" s="132"/>
      <c r="I17" s="242"/>
      <c r="J17" s="240"/>
      <c r="K17" s="1"/>
      <c r="L17" s="1"/>
      <c r="M17" s="1"/>
      <c r="N17" s="1"/>
    </row>
    <row r="18" spans="1:14" x14ac:dyDescent="0.35">
      <c r="A18" s="133">
        <v>15</v>
      </c>
      <c r="B18" s="134" t="s">
        <v>402</v>
      </c>
      <c r="C18" t="s">
        <v>401</v>
      </c>
      <c r="D18" s="131" t="s">
        <v>89</v>
      </c>
      <c r="E18" s="133">
        <v>5</v>
      </c>
      <c r="F18" s="132">
        <v>900</v>
      </c>
      <c r="G18" s="130">
        <f t="shared" si="0"/>
        <v>4500</v>
      </c>
      <c r="H18" s="132"/>
      <c r="I18" s="242"/>
      <c r="J18" s="240"/>
      <c r="K18" s="1"/>
      <c r="L18" s="1"/>
      <c r="M18" s="1"/>
      <c r="N18" s="1"/>
    </row>
    <row r="19" spans="1:14" x14ac:dyDescent="0.35">
      <c r="A19" s="3">
        <v>16</v>
      </c>
      <c r="B19" s="1"/>
      <c r="C19" s="1" t="s">
        <v>400</v>
      </c>
      <c r="D19" s="131" t="s">
        <v>89</v>
      </c>
      <c r="E19" s="3">
        <v>0</v>
      </c>
      <c r="F19" s="1"/>
      <c r="G19" s="130">
        <f t="shared" si="0"/>
        <v>0</v>
      </c>
      <c r="H19" s="1"/>
      <c r="I19" s="240"/>
      <c r="J19" s="240"/>
      <c r="K19" s="1"/>
      <c r="L19" s="1"/>
      <c r="M19" s="1"/>
      <c r="N19" s="1"/>
    </row>
    <row r="20" spans="1:14" x14ac:dyDescent="0.35">
      <c r="A20" s="3">
        <v>17</v>
      </c>
      <c r="B20" s="1"/>
      <c r="C20" s="1" t="s">
        <v>399</v>
      </c>
      <c r="D20" s="131" t="s">
        <v>89</v>
      </c>
      <c r="E20" s="3">
        <v>0</v>
      </c>
      <c r="F20" s="1"/>
      <c r="G20" s="130">
        <f t="shared" si="0"/>
        <v>0</v>
      </c>
      <c r="H20" s="1"/>
      <c r="I20" s="240"/>
      <c r="J20" s="240"/>
      <c r="K20" s="1"/>
      <c r="L20" s="1"/>
      <c r="M20" s="1"/>
      <c r="N20" s="1"/>
    </row>
    <row r="21" spans="1:14" x14ac:dyDescent="0.35">
      <c r="A21" s="3"/>
      <c r="B21" s="1"/>
      <c r="C21" s="1"/>
      <c r="D21" s="131"/>
      <c r="E21" s="3"/>
      <c r="F21" s="1"/>
      <c r="G21" s="130"/>
      <c r="H21" s="1"/>
      <c r="I21" s="240"/>
      <c r="J21" s="240"/>
      <c r="K21" s="1"/>
      <c r="L21" s="1"/>
      <c r="M21" s="1"/>
      <c r="N21" s="1"/>
    </row>
    <row r="22" spans="1:14" x14ac:dyDescent="0.35">
      <c r="A22" s="1"/>
      <c r="B22" s="571" t="s">
        <v>571</v>
      </c>
      <c r="C22" s="572"/>
      <c r="D22" s="1"/>
      <c r="E22" s="3"/>
      <c r="F22" s="1"/>
      <c r="G22" s="1">
        <f>SUM(G5:G19)</f>
        <v>45500</v>
      </c>
      <c r="H22" s="1"/>
      <c r="I22" s="243"/>
      <c r="J22" s="240" t="s">
        <v>480</v>
      </c>
      <c r="K22" s="1"/>
      <c r="L22" s="1">
        <f>SUM(L5:L19)</f>
        <v>41000</v>
      </c>
      <c r="M22" s="1">
        <f>SUM(M5:M20)</f>
        <v>41000</v>
      </c>
      <c r="N22" s="1"/>
    </row>
  </sheetData>
  <mergeCells count="6">
    <mergeCell ref="B22:C22"/>
    <mergeCell ref="H2:J2"/>
    <mergeCell ref="K2:M2"/>
    <mergeCell ref="A1:M1"/>
    <mergeCell ref="N2:N3"/>
    <mergeCell ref="D2:G2"/>
  </mergeCells>
  <pageMargins left="0.7" right="0.7"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opLeftCell="A15" zoomScaleNormal="100" workbookViewId="0">
      <selection activeCell="G22" sqref="G22"/>
    </sheetView>
  </sheetViews>
  <sheetFormatPr defaultRowHeight="14.5" x14ac:dyDescent="0.35"/>
  <cols>
    <col min="1" max="1" width="5.7265625" bestFit="1" customWidth="1"/>
    <col min="2" max="2" width="19" customWidth="1"/>
    <col min="3" max="3" width="36.81640625" customWidth="1"/>
    <col min="4" max="4" width="4.81640625" bestFit="1" customWidth="1"/>
    <col min="5" max="5" width="8.7265625" style="2" bestFit="1" customWidth="1"/>
    <col min="6" max="6" width="9.453125" bestFit="1" customWidth="1"/>
    <col min="7" max="7" width="7.7265625" bestFit="1" customWidth="1"/>
    <col min="8" max="8" width="11.54296875" style="238" customWidth="1"/>
    <col min="9" max="9" width="24.1796875" style="238" customWidth="1"/>
  </cols>
  <sheetData>
    <row r="1" spans="1:9" ht="21.5" thickBot="1" x14ac:dyDescent="0.55000000000000004">
      <c r="A1" s="579" t="s">
        <v>461</v>
      </c>
      <c r="B1" s="580"/>
      <c r="C1" s="580"/>
      <c r="D1" s="580"/>
      <c r="E1" s="580"/>
      <c r="F1" s="580"/>
      <c r="G1" s="580"/>
      <c r="H1" s="580"/>
      <c r="I1" s="581"/>
    </row>
    <row r="2" spans="1:9" ht="15" thickBot="1" x14ac:dyDescent="0.4">
      <c r="A2" s="203" t="s">
        <v>336</v>
      </c>
      <c r="B2" s="204" t="s">
        <v>7</v>
      </c>
      <c r="C2" s="205" t="s">
        <v>8</v>
      </c>
      <c r="D2" s="205" t="s">
        <v>10</v>
      </c>
      <c r="E2" s="206" t="s">
        <v>9</v>
      </c>
      <c r="F2" s="206" t="s">
        <v>427</v>
      </c>
      <c r="G2" s="206" t="s">
        <v>460</v>
      </c>
      <c r="H2" s="206" t="s">
        <v>476</v>
      </c>
      <c r="I2" s="206" t="s">
        <v>477</v>
      </c>
    </row>
    <row r="3" spans="1:9" x14ac:dyDescent="0.35">
      <c r="A3" s="2"/>
      <c r="B3" s="150"/>
      <c r="C3" s="1"/>
      <c r="D3" s="1"/>
      <c r="E3" s="3"/>
    </row>
    <row r="4" spans="1:9" ht="72.5" x14ac:dyDescent="0.35">
      <c r="A4" s="3">
        <v>1</v>
      </c>
      <c r="B4" s="144" t="s">
        <v>426</v>
      </c>
      <c r="C4" s="149" t="s">
        <v>425</v>
      </c>
      <c r="D4" s="131" t="s">
        <v>89</v>
      </c>
      <c r="E4" s="3">
        <v>12</v>
      </c>
      <c r="F4" s="154"/>
      <c r="G4" s="504">
        <v>12</v>
      </c>
      <c r="H4" s="239">
        <v>2500</v>
      </c>
      <c r="I4" s="239">
        <f>H4*G4</f>
        <v>30000</v>
      </c>
    </row>
    <row r="5" spans="1:9" ht="47" x14ac:dyDescent="0.35">
      <c r="A5" s="3">
        <v>2</v>
      </c>
      <c r="B5" s="144" t="s">
        <v>424</v>
      </c>
      <c r="C5" s="138" t="s">
        <v>423</v>
      </c>
      <c r="D5" s="131" t="s">
        <v>89</v>
      </c>
      <c r="E5" s="3">
        <v>0</v>
      </c>
      <c r="F5" s="1"/>
      <c r="G5" s="1"/>
      <c r="H5" s="240"/>
      <c r="I5" s="240"/>
    </row>
    <row r="6" spans="1:9" ht="46" x14ac:dyDescent="0.35">
      <c r="A6" s="148">
        <v>3</v>
      </c>
      <c r="B6" s="147" t="s">
        <v>422</v>
      </c>
      <c r="C6" s="146" t="s">
        <v>421</v>
      </c>
      <c r="D6" s="131" t="s">
        <v>89</v>
      </c>
      <c r="E6" s="3">
        <v>0</v>
      </c>
      <c r="F6" s="1"/>
      <c r="G6" s="1"/>
      <c r="H6" s="240"/>
      <c r="I6" s="240"/>
    </row>
    <row r="7" spans="1:9" ht="57.5" x14ac:dyDescent="0.35">
      <c r="A7" s="3">
        <v>4</v>
      </c>
      <c r="B7" s="144" t="s">
        <v>420</v>
      </c>
      <c r="C7" s="145" t="s">
        <v>419</v>
      </c>
      <c r="D7" s="131" t="s">
        <v>89</v>
      </c>
      <c r="E7" s="3">
        <v>0</v>
      </c>
      <c r="F7" s="1"/>
      <c r="G7" s="1"/>
      <c r="H7" s="240"/>
      <c r="I7" s="240"/>
    </row>
    <row r="8" spans="1:9" ht="47" x14ac:dyDescent="0.35">
      <c r="A8" s="3">
        <v>5</v>
      </c>
      <c r="B8" s="144" t="s">
        <v>418</v>
      </c>
      <c r="C8" s="138" t="s">
        <v>417</v>
      </c>
      <c r="D8" s="131" t="s">
        <v>89</v>
      </c>
      <c r="E8" s="3">
        <v>0</v>
      </c>
      <c r="F8" s="1"/>
      <c r="G8" s="1"/>
      <c r="H8" s="240"/>
      <c r="I8" s="240"/>
    </row>
    <row r="9" spans="1:9" ht="43.5" x14ac:dyDescent="0.35">
      <c r="A9" s="3">
        <v>6</v>
      </c>
      <c r="B9" s="144" t="s">
        <v>416</v>
      </c>
      <c r="C9" s="136" t="s">
        <v>415</v>
      </c>
      <c r="D9" s="131" t="s">
        <v>89</v>
      </c>
      <c r="E9" s="3">
        <v>10</v>
      </c>
      <c r="F9" s="1"/>
      <c r="G9" s="148">
        <v>10</v>
      </c>
      <c r="H9" s="241">
        <v>1100</v>
      </c>
      <c r="I9" s="241">
        <f>H9*G9</f>
        <v>11000</v>
      </c>
    </row>
    <row r="10" spans="1:9" ht="69" x14ac:dyDescent="0.35">
      <c r="A10" s="3">
        <v>7</v>
      </c>
      <c r="B10" s="144" t="s">
        <v>414</v>
      </c>
      <c r="C10" s="136" t="s">
        <v>413</v>
      </c>
      <c r="D10" s="131" t="s">
        <v>89</v>
      </c>
      <c r="E10" s="3">
        <v>0</v>
      </c>
      <c r="F10" s="1"/>
      <c r="G10" s="1"/>
      <c r="H10" s="240"/>
      <c r="I10" s="240"/>
    </row>
    <row r="11" spans="1:9" ht="54.65" customHeight="1" x14ac:dyDescent="0.35">
      <c r="A11" s="3">
        <v>8</v>
      </c>
      <c r="B11" s="143" t="s">
        <v>410</v>
      </c>
      <c r="C11" s="138" t="s">
        <v>412</v>
      </c>
      <c r="D11" s="131" t="s">
        <v>89</v>
      </c>
      <c r="E11" s="3">
        <v>0</v>
      </c>
      <c r="F11" s="1"/>
      <c r="G11" s="1"/>
      <c r="H11" s="240"/>
      <c r="I11" s="240"/>
    </row>
    <row r="12" spans="1:9" ht="46.15" customHeight="1" x14ac:dyDescent="0.35">
      <c r="A12" s="3">
        <v>9</v>
      </c>
      <c r="B12" s="143" t="s">
        <v>410</v>
      </c>
      <c r="C12" s="136" t="s">
        <v>411</v>
      </c>
      <c r="D12" s="131" t="s">
        <v>89</v>
      </c>
      <c r="E12" s="3">
        <v>0</v>
      </c>
      <c r="F12" s="1"/>
      <c r="G12" s="1"/>
      <c r="H12" s="240"/>
      <c r="I12" s="240"/>
    </row>
    <row r="13" spans="1:9" ht="47.5" customHeight="1" x14ac:dyDescent="0.35">
      <c r="A13" s="140">
        <v>10</v>
      </c>
      <c r="B13" s="142" t="s">
        <v>410</v>
      </c>
      <c r="C13" s="141" t="s">
        <v>409</v>
      </c>
      <c r="D13" s="131" t="s">
        <v>89</v>
      </c>
      <c r="E13" s="140"/>
      <c r="F13" s="1"/>
      <c r="G13" s="1"/>
      <c r="H13" s="240"/>
      <c r="I13" s="240"/>
    </row>
    <row r="14" spans="1:9" ht="47" x14ac:dyDescent="0.35">
      <c r="A14" s="3">
        <v>11</v>
      </c>
      <c r="B14" s="139" t="s">
        <v>408</v>
      </c>
      <c r="C14" s="138" t="s">
        <v>407</v>
      </c>
      <c r="D14" s="131" t="s">
        <v>89</v>
      </c>
      <c r="E14" s="3">
        <v>0</v>
      </c>
      <c r="F14" s="1"/>
      <c r="G14" s="1"/>
      <c r="H14" s="240"/>
      <c r="I14" s="240"/>
    </row>
    <row r="15" spans="1:9" ht="46" x14ac:dyDescent="0.35">
      <c r="A15" s="3">
        <v>12</v>
      </c>
      <c r="B15" s="137" t="s">
        <v>406</v>
      </c>
      <c r="C15" s="136" t="s">
        <v>405</v>
      </c>
      <c r="D15" s="131" t="s">
        <v>89</v>
      </c>
      <c r="E15" s="3"/>
      <c r="F15" s="1"/>
      <c r="G15" s="1"/>
      <c r="H15" s="240"/>
      <c r="I15" s="240"/>
    </row>
    <row r="16" spans="1:9" ht="69" x14ac:dyDescent="0.35">
      <c r="A16" s="133">
        <v>14</v>
      </c>
      <c r="B16" s="134" t="s">
        <v>404</v>
      </c>
      <c r="C16" s="135" t="s">
        <v>403</v>
      </c>
      <c r="D16" s="131" t="s">
        <v>89</v>
      </c>
      <c r="E16" s="133">
        <v>0</v>
      </c>
      <c r="F16" s="132"/>
      <c r="G16" s="132"/>
      <c r="H16" s="242"/>
      <c r="I16" s="242"/>
    </row>
    <row r="17" spans="1:9" x14ac:dyDescent="0.35">
      <c r="A17" s="133">
        <v>15</v>
      </c>
      <c r="B17" s="134" t="s">
        <v>402</v>
      </c>
      <c r="C17" t="s">
        <v>401</v>
      </c>
      <c r="D17" s="131" t="s">
        <v>89</v>
      </c>
      <c r="E17" s="133">
        <v>5</v>
      </c>
      <c r="F17" s="132"/>
      <c r="G17" s="132"/>
      <c r="H17" s="242"/>
      <c r="I17" s="242"/>
    </row>
    <row r="18" spans="1:9" x14ac:dyDescent="0.35">
      <c r="A18" s="3">
        <v>16</v>
      </c>
      <c r="B18" s="1"/>
      <c r="C18" s="1" t="s">
        <v>400</v>
      </c>
      <c r="D18" s="131" t="s">
        <v>89</v>
      </c>
      <c r="E18" s="3">
        <v>0</v>
      </c>
      <c r="F18" s="1"/>
      <c r="G18" s="1"/>
      <c r="H18" s="240"/>
      <c r="I18" s="240"/>
    </row>
    <row r="19" spans="1:9" x14ac:dyDescent="0.35">
      <c r="A19" s="3">
        <v>17</v>
      </c>
      <c r="B19" s="1"/>
      <c r="C19" s="1" t="s">
        <v>399</v>
      </c>
      <c r="D19" s="131" t="s">
        <v>89</v>
      </c>
      <c r="E19" s="3">
        <v>0</v>
      </c>
      <c r="F19" s="1"/>
      <c r="G19" s="1"/>
      <c r="H19" s="240"/>
      <c r="I19" s="240"/>
    </row>
    <row r="20" spans="1:9" x14ac:dyDescent="0.35">
      <c r="A20" s="1"/>
      <c r="B20" s="1"/>
      <c r="C20" s="1"/>
      <c r="D20" s="1"/>
      <c r="E20" s="3"/>
      <c r="F20" s="1"/>
      <c r="G20" s="1"/>
      <c r="H20" s="243" t="s">
        <v>480</v>
      </c>
      <c r="I20" s="240">
        <f>I4+I9</f>
        <v>41000</v>
      </c>
    </row>
  </sheetData>
  <mergeCells count="1">
    <mergeCell ref="A1:I1"/>
  </mergeCells>
  <pageMargins left="0.7" right="0.7" top="0.75" bottom="0.75" header="0.3" footer="0.3"/>
  <pageSetup scale="72"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view="pageBreakPreview" topLeftCell="C29" zoomScale="80" zoomScaleNormal="80" zoomScaleSheetLayoutView="80" workbookViewId="0">
      <selection activeCell="H34" sqref="H34"/>
    </sheetView>
  </sheetViews>
  <sheetFormatPr defaultColWidth="9.1796875" defaultRowHeight="14.5" x14ac:dyDescent="0.35"/>
  <cols>
    <col min="2" max="2" width="81.26953125" customWidth="1"/>
    <col min="3" max="3" width="7.81640625" bestFit="1" customWidth="1"/>
    <col min="4" max="4" width="7" bestFit="1" customWidth="1"/>
    <col min="5" max="5" width="12.26953125" bestFit="1" customWidth="1"/>
    <col min="6" max="6" width="17.1796875" customWidth="1"/>
    <col min="7" max="10" width="11.81640625" style="254" customWidth="1"/>
    <col min="11" max="11" width="15.453125" style="254" bestFit="1" customWidth="1"/>
    <col min="12" max="12" width="15.7265625" style="2" customWidth="1"/>
    <col min="13" max="13" width="12.1796875" bestFit="1" customWidth="1"/>
  </cols>
  <sheetData>
    <row r="1" spans="1:13" x14ac:dyDescent="0.35">
      <c r="A1" s="583" t="s">
        <v>487</v>
      </c>
      <c r="B1" s="583"/>
      <c r="C1" s="583"/>
      <c r="D1" s="583"/>
      <c r="E1" s="259"/>
      <c r="F1" s="259"/>
      <c r="G1" s="259"/>
      <c r="H1" s="259"/>
      <c r="I1" s="259"/>
      <c r="J1" s="259"/>
      <c r="K1" s="260"/>
      <c r="L1" s="260"/>
      <c r="M1" s="327"/>
    </row>
    <row r="2" spans="1:13" ht="15" thickBot="1" x14ac:dyDescent="0.4">
      <c r="A2" s="584" t="s">
        <v>488</v>
      </c>
      <c r="B2" s="584"/>
      <c r="C2" s="584"/>
      <c r="D2" s="584"/>
      <c r="E2" s="262"/>
      <c r="F2" s="262"/>
      <c r="G2" s="263"/>
      <c r="H2" s="263"/>
      <c r="I2" s="263"/>
      <c r="J2" s="263"/>
      <c r="K2" s="264"/>
      <c r="L2" s="319"/>
      <c r="M2" s="319"/>
    </row>
    <row r="3" spans="1:13" ht="16" thickBot="1" x14ac:dyDescent="0.4">
      <c r="A3" s="261"/>
      <c r="B3" s="261"/>
      <c r="C3" s="578" t="s">
        <v>568</v>
      </c>
      <c r="D3" s="578"/>
      <c r="E3" s="578"/>
      <c r="F3" s="578"/>
      <c r="G3" s="573" t="s">
        <v>570</v>
      </c>
      <c r="H3" s="573"/>
      <c r="I3" s="573"/>
      <c r="J3" s="574" t="s">
        <v>569</v>
      </c>
      <c r="K3" s="574"/>
      <c r="L3" s="574"/>
      <c r="M3" s="319"/>
    </row>
    <row r="4" spans="1:13" x14ac:dyDescent="0.35">
      <c r="A4" s="265" t="s">
        <v>489</v>
      </c>
      <c r="B4" s="265" t="s">
        <v>490</v>
      </c>
      <c r="C4" s="266" t="s">
        <v>491</v>
      </c>
      <c r="D4" s="267" t="s">
        <v>492</v>
      </c>
      <c r="E4" s="268" t="s">
        <v>496</v>
      </c>
      <c r="F4" s="268" t="s">
        <v>497</v>
      </c>
      <c r="G4" s="269" t="s">
        <v>536</v>
      </c>
      <c r="H4" s="269" t="s">
        <v>537</v>
      </c>
      <c r="I4" s="269" t="s">
        <v>538</v>
      </c>
      <c r="J4" s="269" t="s">
        <v>536</v>
      </c>
      <c r="K4" s="269" t="s">
        <v>537</v>
      </c>
      <c r="L4" s="320" t="s">
        <v>538</v>
      </c>
      <c r="M4" s="269" t="s">
        <v>554</v>
      </c>
    </row>
    <row r="5" spans="1:13" x14ac:dyDescent="0.35">
      <c r="A5" s="271"/>
      <c r="B5" s="272" t="s">
        <v>498</v>
      </c>
      <c r="C5" s="273"/>
      <c r="D5" s="274"/>
      <c r="E5" s="275"/>
      <c r="F5" s="275"/>
      <c r="G5" s="276"/>
      <c r="H5" s="276"/>
      <c r="I5" s="276"/>
      <c r="J5" s="276"/>
      <c r="K5" s="277"/>
      <c r="L5" s="3"/>
      <c r="M5" s="277"/>
    </row>
    <row r="6" spans="1:13" ht="62.5" customHeight="1" x14ac:dyDescent="0.35">
      <c r="A6" s="271"/>
      <c r="B6" s="278" t="s">
        <v>499</v>
      </c>
      <c r="C6" s="279" t="s">
        <v>89</v>
      </c>
      <c r="D6" s="279">
        <v>1</v>
      </c>
      <c r="E6" s="279">
        <f>'HVAC MB'!I5</f>
        <v>60000</v>
      </c>
      <c r="F6" s="279">
        <f>E6*D6</f>
        <v>60000</v>
      </c>
      <c r="G6" s="279"/>
      <c r="H6" s="505">
        <f>'HVAC MB'!H5</f>
        <v>1</v>
      </c>
      <c r="I6" s="279">
        <f>H6+G6</f>
        <v>1</v>
      </c>
      <c r="J6" s="279"/>
      <c r="K6" s="280">
        <f>I6*E6</f>
        <v>60000</v>
      </c>
      <c r="L6" s="3">
        <f>K6</f>
        <v>60000</v>
      </c>
      <c r="M6" s="1"/>
    </row>
    <row r="7" spans="1:13" x14ac:dyDescent="0.35">
      <c r="A7" s="271"/>
      <c r="B7" s="271"/>
      <c r="C7" s="273"/>
      <c r="D7" s="274"/>
      <c r="E7" s="275"/>
      <c r="F7" s="275"/>
      <c r="G7" s="276"/>
      <c r="H7" s="276"/>
      <c r="I7" s="276"/>
      <c r="J7" s="276"/>
      <c r="K7" s="277"/>
      <c r="L7" s="3"/>
      <c r="M7" s="1"/>
    </row>
    <row r="8" spans="1:13" x14ac:dyDescent="0.35">
      <c r="A8" s="281"/>
      <c r="B8" s="282" t="s">
        <v>500</v>
      </c>
      <c r="C8" s="283"/>
      <c r="D8" s="284"/>
      <c r="E8" s="285"/>
      <c r="F8" s="285"/>
      <c r="G8" s="307"/>
      <c r="H8" s="307"/>
      <c r="I8" s="307"/>
      <c r="J8" s="307"/>
      <c r="K8" s="243"/>
      <c r="L8" s="3"/>
      <c r="M8" s="1"/>
    </row>
    <row r="9" spans="1:13" s="287" customFormat="1" x14ac:dyDescent="0.35">
      <c r="A9" s="281"/>
      <c r="B9" s="282"/>
      <c r="C9" s="283"/>
      <c r="D9" s="284"/>
      <c r="E9" s="285"/>
      <c r="F9" s="285"/>
      <c r="G9" s="307"/>
      <c r="H9" s="307"/>
      <c r="I9" s="307"/>
      <c r="J9" s="307"/>
      <c r="K9" s="243"/>
      <c r="L9" s="3"/>
      <c r="M9" s="337"/>
    </row>
    <row r="10" spans="1:13" s="287" customFormat="1" x14ac:dyDescent="0.35">
      <c r="A10" s="288">
        <v>2</v>
      </c>
      <c r="B10" s="282" t="s">
        <v>501</v>
      </c>
      <c r="C10" s="280"/>
      <c r="D10" s="289"/>
      <c r="E10" s="299"/>
      <c r="F10" s="360"/>
      <c r="G10" s="291"/>
      <c r="H10" s="291"/>
      <c r="I10" s="291"/>
      <c r="J10" s="291"/>
      <c r="K10" s="292"/>
      <c r="L10" s="3"/>
      <c r="M10" s="337"/>
    </row>
    <row r="11" spans="1:13" ht="63.65" customHeight="1" x14ac:dyDescent="0.35">
      <c r="A11" s="293"/>
      <c r="B11" s="278" t="s">
        <v>502</v>
      </c>
      <c r="C11" s="280"/>
      <c r="D11" s="289"/>
      <c r="E11" s="299"/>
      <c r="F11" s="360"/>
      <c r="G11" s="291"/>
      <c r="H11" s="291"/>
      <c r="I11" s="291"/>
      <c r="J11" s="291"/>
      <c r="K11" s="292"/>
      <c r="L11" s="3"/>
      <c r="M11" s="1"/>
    </row>
    <row r="12" spans="1:13" s="287" customFormat="1" x14ac:dyDescent="0.35">
      <c r="A12" s="293">
        <v>2.1</v>
      </c>
      <c r="B12" s="294" t="s">
        <v>503</v>
      </c>
      <c r="C12" s="280" t="s">
        <v>504</v>
      </c>
      <c r="D12" s="295">
        <v>70</v>
      </c>
      <c r="E12" s="296">
        <f>'HVAC MB'!I15</f>
        <v>400</v>
      </c>
      <c r="F12" s="279">
        <f>E12*D12</f>
        <v>28000</v>
      </c>
      <c r="G12" s="279"/>
      <c r="H12" s="505">
        <f>'HVAC MB'!H15</f>
        <v>65</v>
      </c>
      <c r="I12" s="279">
        <f>H12+G12</f>
        <v>65</v>
      </c>
      <c r="J12" s="279"/>
      <c r="K12" s="280">
        <f>I12*E12</f>
        <v>26000</v>
      </c>
      <c r="L12" s="3">
        <f>K12</f>
        <v>26000</v>
      </c>
      <c r="M12" s="337"/>
    </row>
    <row r="13" spans="1:13" s="287" customFormat="1" x14ac:dyDescent="0.35">
      <c r="A13" s="293"/>
      <c r="B13" s="294"/>
      <c r="C13" s="280"/>
      <c r="D13" s="295"/>
      <c r="E13" s="296"/>
      <c r="F13" s="296"/>
      <c r="G13" s="279"/>
      <c r="H13" s="279"/>
      <c r="I13" s="279"/>
      <c r="J13" s="279"/>
      <c r="K13" s="280"/>
      <c r="L13" s="3"/>
      <c r="M13" s="337"/>
    </row>
    <row r="14" spans="1:13" s="287" customFormat="1" x14ac:dyDescent="0.35">
      <c r="A14" s="293"/>
      <c r="B14" s="294"/>
      <c r="C14" s="280"/>
      <c r="D14" s="295"/>
      <c r="E14" s="296"/>
      <c r="F14" s="296"/>
      <c r="G14" s="279"/>
      <c r="H14" s="279"/>
      <c r="I14" s="279"/>
      <c r="J14" s="279"/>
      <c r="K14" s="280"/>
      <c r="L14" s="3"/>
      <c r="M14" s="337"/>
    </row>
    <row r="15" spans="1:13" s="287" customFormat="1" x14ac:dyDescent="0.35">
      <c r="A15" s="293"/>
      <c r="B15" s="294"/>
      <c r="C15" s="280"/>
      <c r="D15" s="295"/>
      <c r="E15" s="296"/>
      <c r="F15" s="296"/>
      <c r="G15" s="279"/>
      <c r="H15" s="279"/>
      <c r="I15" s="279"/>
      <c r="J15" s="279"/>
      <c r="K15" s="280"/>
      <c r="L15" s="3"/>
      <c r="M15" s="337"/>
    </row>
    <row r="16" spans="1:13" s="287" customFormat="1" x14ac:dyDescent="0.35">
      <c r="A16" s="293"/>
      <c r="B16" s="294"/>
      <c r="C16" s="280"/>
      <c r="D16" s="295"/>
      <c r="E16" s="296"/>
      <c r="F16" s="296"/>
      <c r="G16" s="279"/>
      <c r="H16" s="297"/>
      <c r="I16" s="297"/>
      <c r="J16" s="297"/>
      <c r="K16" s="280"/>
      <c r="L16" s="3"/>
      <c r="M16" s="337"/>
    </row>
    <row r="17" spans="1:13" s="287" customFormat="1" x14ac:dyDescent="0.35">
      <c r="A17" s="293">
        <v>2.2000000000000002</v>
      </c>
      <c r="B17" s="294" t="s">
        <v>506</v>
      </c>
      <c r="C17" s="280" t="s">
        <v>504</v>
      </c>
      <c r="D17" s="295">
        <v>10</v>
      </c>
      <c r="E17" s="296">
        <f>'HVAC MB'!I16</f>
        <v>1035</v>
      </c>
      <c r="F17" s="279">
        <f>E17*D17</f>
        <v>10350</v>
      </c>
      <c r="G17" s="279"/>
      <c r="H17" s="505">
        <f>'HVAC MB'!H16</f>
        <v>9.99</v>
      </c>
      <c r="I17" s="297">
        <f>H17+G17</f>
        <v>9.99</v>
      </c>
      <c r="J17" s="297"/>
      <c r="K17" s="280">
        <f>I17*E17</f>
        <v>10339.65</v>
      </c>
      <c r="L17" s="3">
        <f>K17</f>
        <v>10339.65</v>
      </c>
      <c r="M17" s="337"/>
    </row>
    <row r="18" spans="1:13" s="287" customFormat="1" x14ac:dyDescent="0.35">
      <c r="A18" s="293"/>
      <c r="B18" s="294"/>
      <c r="C18" s="280"/>
      <c r="D18" s="295"/>
      <c r="E18" s="296"/>
      <c r="F18" s="296"/>
      <c r="G18" s="279"/>
      <c r="H18" s="279"/>
      <c r="I18" s="279"/>
      <c r="J18" s="279"/>
      <c r="K18" s="280"/>
      <c r="L18" s="3"/>
      <c r="M18" s="337"/>
    </row>
    <row r="19" spans="1:13" s="287" customFormat="1" x14ac:dyDescent="0.35">
      <c r="A19" s="293">
        <v>3</v>
      </c>
      <c r="B19" s="298" t="s">
        <v>508</v>
      </c>
      <c r="C19" s="280" t="s">
        <v>504</v>
      </c>
      <c r="D19" s="289">
        <v>80</v>
      </c>
      <c r="E19" s="289">
        <f>'HVAC MB'!I18</f>
        <v>400</v>
      </c>
      <c r="F19" s="279">
        <f>E19*D19</f>
        <v>32000</v>
      </c>
      <c r="G19" s="321"/>
      <c r="H19" s="506">
        <f>'HVAC MB'!H18</f>
        <v>74.989999999999995</v>
      </c>
      <c r="I19" s="300">
        <f>H19+G19</f>
        <v>74.989999999999995</v>
      </c>
      <c r="J19" s="300"/>
      <c r="K19" s="292">
        <f>I19*E19</f>
        <v>29995.999999999996</v>
      </c>
      <c r="L19" s="3">
        <f>K19</f>
        <v>29995.999999999996</v>
      </c>
      <c r="M19" s="337"/>
    </row>
    <row r="20" spans="1:13" s="287" customFormat="1" x14ac:dyDescent="0.35">
      <c r="A20" s="293"/>
      <c r="B20" s="298"/>
      <c r="C20" s="280"/>
      <c r="D20" s="289"/>
      <c r="E20" s="299"/>
      <c r="F20" s="360"/>
      <c r="G20" s="291"/>
      <c r="H20" s="291"/>
      <c r="I20" s="291"/>
      <c r="J20" s="291"/>
      <c r="K20" s="292"/>
      <c r="L20" s="3"/>
      <c r="M20" s="337"/>
    </row>
    <row r="21" spans="1:13" x14ac:dyDescent="0.35">
      <c r="A21" s="293">
        <v>4.0999999999999996</v>
      </c>
      <c r="B21" s="301" t="s">
        <v>510</v>
      </c>
      <c r="C21" s="280" t="s">
        <v>511</v>
      </c>
      <c r="D21" s="289">
        <v>25</v>
      </c>
      <c r="E21" s="299">
        <f>'HVAC MB'!I23</f>
        <v>600</v>
      </c>
      <c r="F21" s="279">
        <f>E21*D21</f>
        <v>15000</v>
      </c>
      <c r="G21" s="130"/>
      <c r="H21" s="504">
        <f>'HVAC MB'!H23</f>
        <v>18</v>
      </c>
      <c r="I21" s="130">
        <f>H21+G21</f>
        <v>18</v>
      </c>
      <c r="J21" s="130"/>
      <c r="K21" s="3">
        <f>I21*E21</f>
        <v>10800</v>
      </c>
      <c r="L21" s="3">
        <f>K21</f>
        <v>10800</v>
      </c>
      <c r="M21" s="1"/>
    </row>
    <row r="22" spans="1:13" x14ac:dyDescent="0.35">
      <c r="A22" s="293"/>
      <c r="B22" s="301"/>
      <c r="C22" s="280"/>
      <c r="D22" s="289"/>
      <c r="E22" s="299"/>
      <c r="F22" s="360"/>
      <c r="G22" s="130"/>
      <c r="H22" s="130"/>
      <c r="I22" s="130"/>
      <c r="J22" s="130"/>
      <c r="K22" s="3"/>
      <c r="L22" s="3"/>
      <c r="M22" s="1"/>
    </row>
    <row r="23" spans="1:13" x14ac:dyDescent="0.35">
      <c r="A23" s="293"/>
      <c r="B23" s="301"/>
      <c r="C23" s="280"/>
      <c r="D23" s="289"/>
      <c r="E23" s="299"/>
      <c r="F23" s="360"/>
      <c r="G23" s="130"/>
      <c r="H23" s="130"/>
      <c r="I23" s="130"/>
      <c r="J23" s="130"/>
      <c r="K23" s="3"/>
      <c r="L23" s="3"/>
      <c r="M23" s="1"/>
    </row>
    <row r="24" spans="1:13" x14ac:dyDescent="0.35">
      <c r="A24" s="293"/>
      <c r="B24" s="301"/>
      <c r="C24" s="280"/>
      <c r="D24" s="289"/>
      <c r="E24" s="299"/>
      <c r="F24" s="360"/>
      <c r="G24" s="130"/>
      <c r="H24" s="302"/>
      <c r="I24" s="302"/>
      <c r="J24" s="302"/>
      <c r="K24" s="3"/>
      <c r="L24" s="3"/>
      <c r="M24" s="1"/>
    </row>
    <row r="25" spans="1:13" x14ac:dyDescent="0.35">
      <c r="A25" s="293">
        <v>4.2</v>
      </c>
      <c r="B25" s="301" t="s">
        <v>515</v>
      </c>
      <c r="C25" s="280" t="s">
        <v>89</v>
      </c>
      <c r="D25" s="289">
        <v>2</v>
      </c>
      <c r="E25" s="299">
        <f>'HVAC MB'!I25</f>
        <v>13000</v>
      </c>
      <c r="F25" s="279">
        <f>E25*D25</f>
        <v>26000</v>
      </c>
      <c r="G25" s="130"/>
      <c r="H25" s="504">
        <f>'HVAC MB'!H25</f>
        <v>2</v>
      </c>
      <c r="I25" s="130">
        <f>H25+G25</f>
        <v>2</v>
      </c>
      <c r="J25" s="130"/>
      <c r="K25" s="3">
        <f>I25*E25</f>
        <v>26000</v>
      </c>
      <c r="L25" s="3">
        <f>K25</f>
        <v>26000</v>
      </c>
      <c r="M25" s="1"/>
    </row>
    <row r="26" spans="1:13" x14ac:dyDescent="0.35">
      <c r="A26" s="293">
        <v>4.3</v>
      </c>
      <c r="B26" s="301" t="s">
        <v>516</v>
      </c>
      <c r="C26" s="280" t="s">
        <v>89</v>
      </c>
      <c r="D26" s="289">
        <v>1</v>
      </c>
      <c r="E26" s="299">
        <f>'HVAC MB'!I26</f>
        <v>11000</v>
      </c>
      <c r="F26" s="279">
        <f>E26*D26</f>
        <v>11000</v>
      </c>
      <c r="G26" s="130"/>
      <c r="H26" s="504">
        <f>'HVAC MB'!H26</f>
        <v>1</v>
      </c>
      <c r="I26" s="130">
        <f t="shared" ref="I26:I27" si="0">H26+G26</f>
        <v>1</v>
      </c>
      <c r="J26" s="130"/>
      <c r="K26" s="3">
        <f t="shared" ref="K26:K27" si="1">I26*E26</f>
        <v>11000</v>
      </c>
      <c r="L26" s="3">
        <f t="shared" ref="L26:L27" si="2">K26</f>
        <v>11000</v>
      </c>
      <c r="M26" s="1"/>
    </row>
    <row r="27" spans="1:13" x14ac:dyDescent="0.35">
      <c r="A27" s="293">
        <v>4.4000000000000004</v>
      </c>
      <c r="B27" s="293" t="s">
        <v>517</v>
      </c>
      <c r="C27" s="280" t="s">
        <v>89</v>
      </c>
      <c r="D27" s="289">
        <v>2</v>
      </c>
      <c r="E27" s="299">
        <f>'HVAC MB'!I27</f>
        <v>3500</v>
      </c>
      <c r="F27" s="279">
        <f>E27*D27</f>
        <v>7000</v>
      </c>
      <c r="G27" s="130"/>
      <c r="H27" s="504">
        <f>'HVAC MB'!H27</f>
        <v>2</v>
      </c>
      <c r="I27" s="130">
        <f t="shared" si="0"/>
        <v>2</v>
      </c>
      <c r="J27" s="130"/>
      <c r="K27" s="3">
        <f t="shared" si="1"/>
        <v>7000</v>
      </c>
      <c r="L27" s="3">
        <f t="shared" si="2"/>
        <v>7000</v>
      </c>
      <c r="M27" s="1"/>
    </row>
    <row r="28" spans="1:13" x14ac:dyDescent="0.35">
      <c r="A28" s="289"/>
      <c r="C28" s="280"/>
      <c r="D28" s="289"/>
      <c r="E28" s="299"/>
      <c r="F28" s="360"/>
      <c r="G28" s="307"/>
      <c r="H28" s="307"/>
      <c r="I28" s="307"/>
      <c r="J28" s="307"/>
      <c r="K28" s="3"/>
      <c r="L28" s="3"/>
      <c r="M28" s="1"/>
    </row>
    <row r="29" spans="1:13" x14ac:dyDescent="0.35">
      <c r="A29" s="303"/>
      <c r="B29" s="301"/>
      <c r="C29" s="280"/>
      <c r="D29" s="289"/>
      <c r="E29" s="299"/>
      <c r="F29" s="360"/>
      <c r="G29" s="307"/>
      <c r="H29" s="307"/>
      <c r="I29" s="307"/>
      <c r="J29" s="307"/>
      <c r="K29" s="3"/>
      <c r="L29" s="3"/>
      <c r="M29" s="1"/>
    </row>
    <row r="30" spans="1:13" ht="29" x14ac:dyDescent="0.35">
      <c r="A30" s="289">
        <v>5.0999999999999996</v>
      </c>
      <c r="B30" s="301" t="s">
        <v>518</v>
      </c>
      <c r="C30" s="280" t="s">
        <v>519</v>
      </c>
      <c r="D30" s="289">
        <v>1.5</v>
      </c>
      <c r="E30" s="299">
        <f>'HVAC MB'!I30</f>
        <v>1500</v>
      </c>
      <c r="F30" s="279">
        <f>E30*D30</f>
        <v>2250</v>
      </c>
      <c r="G30" s="304"/>
      <c r="H30" s="507">
        <f>'HVAC MB'!H30</f>
        <v>1.5</v>
      </c>
      <c r="I30" s="304">
        <f>H30+G30</f>
        <v>1.5</v>
      </c>
      <c r="J30" s="304"/>
      <c r="K30" s="3">
        <f>I30*E30</f>
        <v>2250</v>
      </c>
      <c r="L30" s="3">
        <f>K30</f>
        <v>2250</v>
      </c>
      <c r="M30" s="1"/>
    </row>
    <row r="31" spans="1:13" ht="29" x14ac:dyDescent="0.35">
      <c r="A31" s="289">
        <v>5.2</v>
      </c>
      <c r="B31" s="301" t="s">
        <v>520</v>
      </c>
      <c r="C31" s="280" t="s">
        <v>519</v>
      </c>
      <c r="D31" s="289">
        <v>1.5</v>
      </c>
      <c r="E31" s="299">
        <v>1800</v>
      </c>
      <c r="F31" s="279">
        <f>E31*D31</f>
        <v>2700</v>
      </c>
      <c r="G31" s="304"/>
      <c r="H31" s="304"/>
      <c r="I31" s="304"/>
      <c r="J31" s="304"/>
      <c r="K31" s="3"/>
      <c r="L31" s="3"/>
      <c r="M31" s="1"/>
    </row>
    <row r="32" spans="1:13" x14ac:dyDescent="0.35">
      <c r="A32" s="289"/>
      <c r="B32" s="301"/>
      <c r="C32" s="280"/>
      <c r="D32" s="289"/>
      <c r="E32" s="299"/>
      <c r="F32" s="360"/>
      <c r="G32" s="305"/>
      <c r="H32" s="305"/>
      <c r="I32" s="305"/>
      <c r="J32" s="305"/>
      <c r="K32" s="3"/>
      <c r="L32" s="3"/>
      <c r="M32" s="1"/>
    </row>
    <row r="33" spans="1:13" ht="23.5" customHeight="1" x14ac:dyDescent="0.35">
      <c r="A33" s="289">
        <v>5.3</v>
      </c>
      <c r="B33" s="298" t="s">
        <v>521</v>
      </c>
      <c r="C33" s="280" t="s">
        <v>519</v>
      </c>
      <c r="D33" s="289">
        <v>2</v>
      </c>
      <c r="E33" s="322">
        <f>'HVAC MB'!I33</f>
        <v>850</v>
      </c>
      <c r="F33" s="279">
        <f>E33*D33</f>
        <v>1700</v>
      </c>
      <c r="G33" s="305"/>
      <c r="H33" s="508">
        <f>'HVAC MB'!H33</f>
        <v>2</v>
      </c>
      <c r="I33" s="305">
        <f>H33+G33</f>
        <v>2</v>
      </c>
      <c r="J33" s="305"/>
      <c r="K33" s="3">
        <f>I33*E33</f>
        <v>1700</v>
      </c>
      <c r="L33" s="3">
        <f>K33</f>
        <v>1700</v>
      </c>
      <c r="M33" s="1"/>
    </row>
    <row r="34" spans="1:13" ht="23.5" customHeight="1" x14ac:dyDescent="0.35">
      <c r="A34" s="289">
        <v>5.4</v>
      </c>
      <c r="B34" s="298" t="s">
        <v>522</v>
      </c>
      <c r="C34" s="280" t="s">
        <v>519</v>
      </c>
      <c r="D34" s="289">
        <v>2</v>
      </c>
      <c r="E34" s="322">
        <v>3</v>
      </c>
      <c r="F34" s="279">
        <f>E34*D34</f>
        <v>6</v>
      </c>
      <c r="G34" s="305"/>
      <c r="H34" s="509" t="s">
        <v>454</v>
      </c>
      <c r="I34" s="305" t="s">
        <v>454</v>
      </c>
      <c r="J34" s="305"/>
      <c r="K34" s="3" t="s">
        <v>454</v>
      </c>
      <c r="L34" s="3" t="str">
        <f t="shared" ref="L34:L35" si="3">K34</f>
        <v>-</v>
      </c>
      <c r="M34" s="1"/>
    </row>
    <row r="35" spans="1:13" ht="23.5" customHeight="1" x14ac:dyDescent="0.35">
      <c r="A35" s="289">
        <v>5.5</v>
      </c>
      <c r="B35" s="298" t="s">
        <v>523</v>
      </c>
      <c r="C35" s="280" t="s">
        <v>89</v>
      </c>
      <c r="D35" s="289">
        <v>1</v>
      </c>
      <c r="E35" s="322">
        <f>'HVAC MB'!I35</f>
        <v>10000</v>
      </c>
      <c r="F35" s="279">
        <f>E35*D35</f>
        <v>10000</v>
      </c>
      <c r="G35" s="305"/>
      <c r="H35" s="508">
        <f>'HVAC MB'!H35</f>
        <v>1</v>
      </c>
      <c r="I35" s="305">
        <f t="shared" ref="I35" si="4">H35+G35</f>
        <v>1</v>
      </c>
      <c r="J35" s="305"/>
      <c r="K35" s="3">
        <f t="shared" ref="K35" si="5">I35*E35</f>
        <v>10000</v>
      </c>
      <c r="L35" s="3">
        <f t="shared" si="3"/>
        <v>10000</v>
      </c>
      <c r="M35" s="1"/>
    </row>
    <row r="36" spans="1:13" x14ac:dyDescent="0.35">
      <c r="A36" s="289"/>
      <c r="B36" s="298"/>
      <c r="C36" s="280"/>
      <c r="D36" s="289"/>
      <c r="E36" s="299"/>
      <c r="F36" s="360"/>
      <c r="G36" s="307"/>
      <c r="H36" s="307"/>
      <c r="I36" s="307"/>
      <c r="J36" s="307"/>
      <c r="K36" s="3"/>
      <c r="L36" s="3"/>
      <c r="M36" s="1"/>
    </row>
    <row r="37" spans="1:13" x14ac:dyDescent="0.35">
      <c r="A37" s="303">
        <v>6</v>
      </c>
      <c r="B37" s="282" t="s">
        <v>524</v>
      </c>
      <c r="C37" s="280"/>
      <c r="D37" s="289"/>
      <c r="E37" s="299"/>
      <c r="F37" s="360"/>
      <c r="G37" s="307"/>
      <c r="H37" s="307"/>
      <c r="I37" s="307"/>
      <c r="J37" s="307"/>
      <c r="K37" s="3"/>
      <c r="L37" s="3"/>
      <c r="M37" s="1"/>
    </row>
    <row r="38" spans="1:13" ht="29" x14ac:dyDescent="0.35">
      <c r="A38" s="289">
        <v>6.1</v>
      </c>
      <c r="B38" s="306" t="s">
        <v>525</v>
      </c>
      <c r="C38" s="280" t="s">
        <v>22</v>
      </c>
      <c r="D38" s="289">
        <v>3</v>
      </c>
      <c r="E38" s="299">
        <f>'HVAC MB'!I38</f>
        <v>6000</v>
      </c>
      <c r="F38" s="279">
        <f>E38*D38</f>
        <v>18000</v>
      </c>
      <c r="G38" s="130"/>
      <c r="H38" s="504">
        <f>'HVAC MB'!H38</f>
        <v>3</v>
      </c>
      <c r="I38" s="130">
        <f>H38+G38</f>
        <v>3</v>
      </c>
      <c r="J38" s="130"/>
      <c r="K38" s="3">
        <f>I38*E38</f>
        <v>18000</v>
      </c>
      <c r="L38" s="3"/>
      <c r="M38" s="1"/>
    </row>
    <row r="39" spans="1:13" x14ac:dyDescent="0.35">
      <c r="A39" s="303"/>
      <c r="B39" s="282"/>
      <c r="C39" s="280"/>
      <c r="D39" s="289"/>
      <c r="E39" s="299"/>
      <c r="F39" s="360"/>
      <c r="G39" s="307"/>
      <c r="H39" s="307"/>
      <c r="I39" s="307"/>
      <c r="J39" s="307"/>
      <c r="K39" s="3"/>
      <c r="L39" s="3"/>
      <c r="M39" s="1"/>
    </row>
    <row r="40" spans="1:13" x14ac:dyDescent="0.35">
      <c r="A40" s="303">
        <v>7</v>
      </c>
      <c r="B40" s="282" t="s">
        <v>526</v>
      </c>
      <c r="C40" s="280"/>
      <c r="D40" s="289"/>
      <c r="E40" s="299"/>
      <c r="F40" s="360"/>
      <c r="G40" s="307"/>
      <c r="H40" s="307"/>
      <c r="I40" s="307"/>
      <c r="J40" s="307"/>
      <c r="K40" s="3"/>
      <c r="L40" s="3"/>
      <c r="M40" s="1"/>
    </row>
    <row r="41" spans="1:13" ht="29" x14ac:dyDescent="0.35">
      <c r="A41" s="289">
        <v>7.1</v>
      </c>
      <c r="B41" s="298" t="s">
        <v>527</v>
      </c>
      <c r="C41" s="280"/>
      <c r="D41" s="289"/>
      <c r="E41" s="299"/>
      <c r="F41" s="360"/>
      <c r="G41" s="307"/>
      <c r="H41" s="307"/>
      <c r="I41" s="307"/>
      <c r="J41" s="307"/>
      <c r="K41" s="3"/>
      <c r="L41" s="3"/>
      <c r="M41" s="1"/>
    </row>
    <row r="42" spans="1:13" x14ac:dyDescent="0.35">
      <c r="A42" s="289"/>
      <c r="B42" s="298" t="s">
        <v>528</v>
      </c>
      <c r="C42" s="280" t="s">
        <v>529</v>
      </c>
      <c r="D42" s="289">
        <v>10</v>
      </c>
      <c r="E42" s="299">
        <f>'HVAC MB'!I42</f>
        <v>120</v>
      </c>
      <c r="F42" s="279">
        <f>E42*D42</f>
        <v>1200</v>
      </c>
      <c r="G42" s="307"/>
      <c r="H42" s="510">
        <f>'HVAC MB'!H42</f>
        <v>5</v>
      </c>
      <c r="I42" s="307">
        <f>H42+G42</f>
        <v>5</v>
      </c>
      <c r="J42" s="307"/>
      <c r="K42" s="3">
        <f>I42*E42</f>
        <v>600</v>
      </c>
      <c r="L42" s="3">
        <f>K42</f>
        <v>600</v>
      </c>
      <c r="M42" s="1"/>
    </row>
    <row r="43" spans="1:13" x14ac:dyDescent="0.35">
      <c r="A43" s="289"/>
      <c r="B43" s="298"/>
      <c r="C43" s="280"/>
      <c r="D43" s="289"/>
      <c r="E43" s="299"/>
      <c r="F43" s="360"/>
      <c r="G43" s="307"/>
      <c r="H43" s="307"/>
      <c r="I43" s="307"/>
      <c r="J43" s="307"/>
      <c r="K43" s="3"/>
      <c r="L43" s="3"/>
      <c r="M43" s="1"/>
    </row>
    <row r="44" spans="1:13" x14ac:dyDescent="0.35">
      <c r="A44" s="289">
        <v>8.1</v>
      </c>
      <c r="B44" s="298" t="s">
        <v>530</v>
      </c>
      <c r="C44" s="280" t="s">
        <v>529</v>
      </c>
      <c r="D44" s="289">
        <v>25</v>
      </c>
      <c r="E44" s="299">
        <f>'HVAC MB'!I45</f>
        <v>110</v>
      </c>
      <c r="F44" s="279">
        <f>E44*D44</f>
        <v>2750</v>
      </c>
      <c r="G44" s="307"/>
      <c r="H44" s="510">
        <f>'HVAC MB'!H45</f>
        <v>25</v>
      </c>
      <c r="I44" s="307">
        <f>H44+G44</f>
        <v>25</v>
      </c>
      <c r="J44" s="307"/>
      <c r="K44" s="3">
        <f>I44*E44</f>
        <v>2750</v>
      </c>
      <c r="L44" s="3">
        <f>K44</f>
        <v>2750</v>
      </c>
      <c r="M44" s="1"/>
    </row>
    <row r="45" spans="1:13" x14ac:dyDescent="0.35">
      <c r="A45" s="289"/>
      <c r="B45" s="298"/>
      <c r="C45" s="280"/>
      <c r="D45" s="289"/>
      <c r="E45" s="299"/>
      <c r="F45" s="360"/>
      <c r="G45" s="571"/>
      <c r="H45" s="572"/>
      <c r="I45" s="307"/>
      <c r="J45" s="307"/>
      <c r="K45" s="3"/>
      <c r="L45" s="3"/>
      <c r="M45" s="1"/>
    </row>
    <row r="46" spans="1:13" x14ac:dyDescent="0.35">
      <c r="A46" s="289"/>
      <c r="B46" s="298"/>
      <c r="C46" s="280"/>
      <c r="D46" s="289"/>
      <c r="E46" s="299"/>
      <c r="F46" s="360"/>
      <c r="G46" s="571"/>
      <c r="H46" s="572"/>
      <c r="I46" s="307"/>
      <c r="J46" s="307"/>
      <c r="K46" s="3"/>
      <c r="L46" s="3"/>
      <c r="M46" s="1"/>
    </row>
    <row r="47" spans="1:13" ht="20.5" customHeight="1" x14ac:dyDescent="0.35">
      <c r="A47" s="289">
        <v>8.1999999999999993</v>
      </c>
      <c r="B47" s="298" t="s">
        <v>531</v>
      </c>
      <c r="C47" s="280" t="s">
        <v>89</v>
      </c>
      <c r="D47" s="289">
        <v>2</v>
      </c>
      <c r="E47" s="299">
        <f>'HVAC MB'!I48</f>
        <v>3000</v>
      </c>
      <c r="F47" s="279">
        <f>E47*D47</f>
        <v>6000</v>
      </c>
      <c r="G47" s="307"/>
      <c r="H47" s="510">
        <f>'HVAC MB'!H48</f>
        <v>2</v>
      </c>
      <c r="I47" s="307">
        <f>H47+G47</f>
        <v>2</v>
      </c>
      <c r="J47" s="307"/>
      <c r="K47" s="3">
        <f>I47*E47</f>
        <v>6000</v>
      </c>
      <c r="L47" s="3">
        <f>K47</f>
        <v>6000</v>
      </c>
      <c r="M47" s="1"/>
    </row>
    <row r="48" spans="1:13" ht="20.5" customHeight="1" x14ac:dyDescent="0.35">
      <c r="A48" s="289">
        <v>8.3000000000000007</v>
      </c>
      <c r="B48" s="298" t="s">
        <v>532</v>
      </c>
      <c r="C48" s="280" t="s">
        <v>89</v>
      </c>
      <c r="D48" s="289">
        <v>2</v>
      </c>
      <c r="E48" s="299">
        <f>'HVAC MB'!I49</f>
        <v>2500</v>
      </c>
      <c r="F48" s="279">
        <f>E48*D48</f>
        <v>5000</v>
      </c>
      <c r="G48" s="307"/>
      <c r="H48" s="510">
        <f>'HVAC MB'!H49</f>
        <v>2</v>
      </c>
      <c r="I48" s="307">
        <f>H48+G48</f>
        <v>2</v>
      </c>
      <c r="J48" s="307"/>
      <c r="K48" s="3">
        <f>I48*E48</f>
        <v>5000</v>
      </c>
      <c r="L48" s="3">
        <f>K48</f>
        <v>5000</v>
      </c>
      <c r="M48" s="1"/>
    </row>
    <row r="49" spans="1:13" x14ac:dyDescent="0.35">
      <c r="K49" s="308"/>
      <c r="L49" s="3"/>
      <c r="M49" s="1"/>
    </row>
    <row r="50" spans="1:13" ht="18" customHeight="1" x14ac:dyDescent="0.35">
      <c r="A50" s="582"/>
      <c r="B50" s="582"/>
      <c r="C50" s="582"/>
      <c r="D50" s="582"/>
      <c r="E50" s="309"/>
      <c r="F50" s="359">
        <f>SUM(F6:F48)</f>
        <v>238956</v>
      </c>
      <c r="G50" s="309"/>
      <c r="H50" s="309"/>
      <c r="I50" s="309"/>
      <c r="J50" s="309"/>
      <c r="K50" s="310">
        <f>SUM(K6:K48)</f>
        <v>227435.65</v>
      </c>
      <c r="L50" s="310">
        <f>K50</f>
        <v>227435.65</v>
      </c>
      <c r="M50" s="1"/>
    </row>
    <row r="51" spans="1:13" ht="25.9" customHeight="1" x14ac:dyDescent="0.35">
      <c r="A51" s="582"/>
      <c r="B51" s="582"/>
      <c r="C51" s="582"/>
      <c r="D51" s="582"/>
      <c r="E51" s="309"/>
      <c r="F51" s="309"/>
      <c r="G51" s="309"/>
      <c r="H51" s="309"/>
      <c r="I51" s="309"/>
      <c r="J51" s="309"/>
      <c r="K51" s="310"/>
      <c r="L51" s="310"/>
      <c r="M51" s="1"/>
    </row>
    <row r="52" spans="1:13" x14ac:dyDescent="0.35">
      <c r="K52" s="308"/>
    </row>
  </sheetData>
  <mergeCells count="9">
    <mergeCell ref="A51:D51"/>
    <mergeCell ref="G3:I3"/>
    <mergeCell ref="J3:L3"/>
    <mergeCell ref="A1:D1"/>
    <mergeCell ref="A2:D2"/>
    <mergeCell ref="G45:H45"/>
    <mergeCell ref="G46:H46"/>
    <mergeCell ref="A50:D50"/>
    <mergeCell ref="C3:F3"/>
  </mergeCells>
  <pageMargins left="0.7" right="0.7" top="0.75" bottom="0.75" header="0.3" footer="0.3"/>
  <pageSetup paperSize="9" scale="5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30" zoomScale="80" zoomScaleNormal="80" zoomScaleSheetLayoutView="80" workbookViewId="0">
      <selection activeCell="L37" sqref="L37"/>
    </sheetView>
  </sheetViews>
  <sheetFormatPr defaultColWidth="9.1796875" defaultRowHeight="14.5" x14ac:dyDescent="0.35"/>
  <cols>
    <col min="2" max="2" width="81.26953125" customWidth="1"/>
    <col min="3" max="3" width="7.81640625" bestFit="1" customWidth="1"/>
    <col min="4" max="4" width="7" bestFit="1" customWidth="1"/>
    <col min="5" max="5" width="12.26953125" bestFit="1" customWidth="1"/>
    <col min="6" max="9" width="11.81640625" style="254" customWidth="1"/>
    <col min="10" max="10" width="15.453125" style="254" bestFit="1" customWidth="1"/>
    <col min="12" max="12" width="11" customWidth="1"/>
  </cols>
  <sheetData>
    <row r="1" spans="1:10" x14ac:dyDescent="0.35">
      <c r="A1" s="583" t="s">
        <v>487</v>
      </c>
      <c r="B1" s="583"/>
      <c r="C1" s="583"/>
      <c r="D1" s="583"/>
      <c r="E1" s="259"/>
      <c r="F1" s="259"/>
      <c r="G1" s="259"/>
      <c r="H1" s="259"/>
      <c r="I1" s="259"/>
      <c r="J1" s="260"/>
    </row>
    <row r="2" spans="1:10" x14ac:dyDescent="0.35">
      <c r="A2" s="584" t="s">
        <v>488</v>
      </c>
      <c r="B2" s="584"/>
      <c r="C2" s="584"/>
      <c r="D2" s="584"/>
      <c r="E2" s="262"/>
      <c r="F2" s="263"/>
      <c r="G2" s="263"/>
      <c r="H2" s="263"/>
      <c r="I2" s="263"/>
      <c r="J2" s="264"/>
    </row>
    <row r="3" spans="1:10" x14ac:dyDescent="0.35">
      <c r="A3" s="265" t="s">
        <v>489</v>
      </c>
      <c r="B3" s="265" t="s">
        <v>490</v>
      </c>
      <c r="C3" s="266" t="s">
        <v>491</v>
      </c>
      <c r="D3" s="267" t="s">
        <v>492</v>
      </c>
      <c r="E3" s="268" t="s">
        <v>493</v>
      </c>
      <c r="F3" s="269" t="s">
        <v>431</v>
      </c>
      <c r="G3" s="269" t="s">
        <v>494</v>
      </c>
      <c r="H3" s="269" t="s">
        <v>495</v>
      </c>
      <c r="I3" s="269" t="s">
        <v>496</v>
      </c>
      <c r="J3" s="270" t="s">
        <v>497</v>
      </c>
    </row>
    <row r="4" spans="1:10" x14ac:dyDescent="0.35">
      <c r="A4" s="271"/>
      <c r="B4" s="272" t="s">
        <v>498</v>
      </c>
      <c r="C4" s="273"/>
      <c r="D4" s="274"/>
      <c r="E4" s="275"/>
      <c r="F4" s="276"/>
      <c r="G4" s="276"/>
      <c r="H4" s="276"/>
      <c r="I4" s="276"/>
      <c r="J4" s="277"/>
    </row>
    <row r="5" spans="1:10" ht="62.5" customHeight="1" x14ac:dyDescent="0.35">
      <c r="A5" s="271"/>
      <c r="B5" s="278" t="s">
        <v>499</v>
      </c>
      <c r="C5" s="279" t="s">
        <v>89</v>
      </c>
      <c r="D5" s="279">
        <v>1</v>
      </c>
      <c r="E5" s="279"/>
      <c r="F5" s="279"/>
      <c r="G5" s="279"/>
      <c r="H5" s="279">
        <v>1</v>
      </c>
      <c r="I5" s="279">
        <v>60000</v>
      </c>
      <c r="J5" s="280">
        <f>I5*H5</f>
        <v>60000</v>
      </c>
    </row>
    <row r="6" spans="1:10" x14ac:dyDescent="0.35">
      <c r="A6" s="271"/>
      <c r="B6" s="271"/>
      <c r="C6" s="273"/>
      <c r="D6" s="274"/>
      <c r="E6" s="275"/>
      <c r="F6" s="276"/>
      <c r="G6" s="276"/>
      <c r="H6" s="276"/>
      <c r="I6" s="276"/>
      <c r="J6" s="277"/>
    </row>
    <row r="7" spans="1:10" x14ac:dyDescent="0.35">
      <c r="A7" s="281"/>
      <c r="B7" s="282" t="s">
        <v>500</v>
      </c>
      <c r="C7" s="283"/>
      <c r="D7" s="284"/>
      <c r="E7" s="285"/>
      <c r="F7" s="286"/>
      <c r="G7" s="286"/>
      <c r="H7" s="286"/>
      <c r="I7" s="286"/>
      <c r="J7" s="243"/>
    </row>
    <row r="8" spans="1:10" s="287" customFormat="1" x14ac:dyDescent="0.35">
      <c r="A8" s="281"/>
      <c r="B8" s="282"/>
      <c r="C8" s="283"/>
      <c r="D8" s="284"/>
      <c r="E8" s="285"/>
      <c r="F8" s="286"/>
      <c r="G8" s="286"/>
      <c r="H8" s="286"/>
      <c r="I8" s="286"/>
      <c r="J8" s="243"/>
    </row>
    <row r="9" spans="1:10" s="287" customFormat="1" x14ac:dyDescent="0.35">
      <c r="A9" s="288">
        <v>2</v>
      </c>
      <c r="B9" s="282" t="s">
        <v>501</v>
      </c>
      <c r="C9" s="280"/>
      <c r="D9" s="289"/>
      <c r="E9" s="290"/>
      <c r="F9" s="291"/>
      <c r="G9" s="291"/>
      <c r="H9" s="291"/>
      <c r="I9" s="291"/>
      <c r="J9" s="292"/>
    </row>
    <row r="10" spans="1:10" ht="63.65" customHeight="1" x14ac:dyDescent="0.35">
      <c r="A10" s="293"/>
      <c r="B10" s="278" t="s">
        <v>502</v>
      </c>
      <c r="C10" s="280"/>
      <c r="D10" s="289"/>
      <c r="E10" s="290"/>
      <c r="F10" s="291"/>
      <c r="G10" s="291"/>
      <c r="H10" s="291"/>
      <c r="I10" s="291"/>
      <c r="J10" s="292"/>
    </row>
    <row r="11" spans="1:10" s="287" customFormat="1" x14ac:dyDescent="0.35">
      <c r="A11" s="293">
        <v>2.1</v>
      </c>
      <c r="B11" s="294" t="s">
        <v>503</v>
      </c>
      <c r="C11" s="280" t="s">
        <v>504</v>
      </c>
      <c r="D11" s="295">
        <v>70</v>
      </c>
      <c r="E11" s="296" t="s">
        <v>505</v>
      </c>
      <c r="F11" s="279">
        <v>7</v>
      </c>
      <c r="G11" s="279">
        <v>2.6</v>
      </c>
      <c r="H11" s="279">
        <f>F11*G11</f>
        <v>18.2</v>
      </c>
      <c r="I11" s="279"/>
      <c r="J11" s="280"/>
    </row>
    <row r="12" spans="1:10" s="287" customFormat="1" x14ac:dyDescent="0.35">
      <c r="A12" s="293"/>
      <c r="B12" s="294"/>
      <c r="C12" s="280"/>
      <c r="D12" s="295"/>
      <c r="E12" s="296" t="s">
        <v>505</v>
      </c>
      <c r="F12" s="279">
        <v>6</v>
      </c>
      <c r="G12" s="279">
        <v>2.6</v>
      </c>
      <c r="H12" s="279">
        <f>F12*G12</f>
        <v>15.600000000000001</v>
      </c>
      <c r="I12" s="279"/>
      <c r="J12" s="280"/>
    </row>
    <row r="13" spans="1:10" s="287" customFormat="1" x14ac:dyDescent="0.35">
      <c r="A13" s="293"/>
      <c r="B13" s="294"/>
      <c r="C13" s="280"/>
      <c r="D13" s="295"/>
      <c r="E13" s="296" t="s">
        <v>505</v>
      </c>
      <c r="F13" s="279">
        <v>6</v>
      </c>
      <c r="G13" s="279">
        <v>2.6</v>
      </c>
      <c r="H13" s="279">
        <f t="shared" ref="H13:H14" si="0">F13*G13</f>
        <v>15.600000000000001</v>
      </c>
      <c r="I13" s="279"/>
      <c r="J13" s="280"/>
    </row>
    <row r="14" spans="1:10" s="287" customFormat="1" x14ac:dyDescent="0.35">
      <c r="A14" s="293"/>
      <c r="B14" s="294"/>
      <c r="C14" s="280"/>
      <c r="D14" s="295"/>
      <c r="E14" s="296" t="s">
        <v>505</v>
      </c>
      <c r="F14" s="279">
        <v>6</v>
      </c>
      <c r="G14" s="279">
        <v>2.6</v>
      </c>
      <c r="H14" s="279">
        <f t="shared" si="0"/>
        <v>15.600000000000001</v>
      </c>
      <c r="I14" s="279"/>
      <c r="J14" s="280"/>
    </row>
    <row r="15" spans="1:10" s="287" customFormat="1" x14ac:dyDescent="0.35">
      <c r="A15" s="293"/>
      <c r="B15" s="294"/>
      <c r="C15" s="280"/>
      <c r="D15" s="295"/>
      <c r="E15" s="296"/>
      <c r="F15" s="279"/>
      <c r="G15" s="297" t="s">
        <v>442</v>
      </c>
      <c r="H15" s="297">
        <f>H11+H12+H13+H14</f>
        <v>65</v>
      </c>
      <c r="I15" s="297">
        <v>400</v>
      </c>
      <c r="J15" s="280">
        <f>I15*H15</f>
        <v>26000</v>
      </c>
    </row>
    <row r="16" spans="1:10" s="287" customFormat="1" x14ac:dyDescent="0.35">
      <c r="A16" s="293">
        <v>2.2000000000000002</v>
      </c>
      <c r="B16" s="294" t="s">
        <v>506</v>
      </c>
      <c r="C16" s="280" t="s">
        <v>504</v>
      </c>
      <c r="D16" s="295">
        <v>10</v>
      </c>
      <c r="E16" s="296" t="s">
        <v>507</v>
      </c>
      <c r="F16" s="279">
        <v>5.55</v>
      </c>
      <c r="G16" s="279">
        <v>1.8</v>
      </c>
      <c r="H16" s="297">
        <f>F16*G16</f>
        <v>9.99</v>
      </c>
      <c r="I16" s="297">
        <v>1035</v>
      </c>
      <c r="J16" s="280">
        <f>I16*H16</f>
        <v>10339.65</v>
      </c>
    </row>
    <row r="17" spans="1:10" s="287" customFormat="1" x14ac:dyDescent="0.35">
      <c r="A17" s="293"/>
      <c r="B17" s="294"/>
      <c r="C17" s="280"/>
      <c r="D17" s="295"/>
      <c r="E17" s="296"/>
      <c r="F17" s="279"/>
      <c r="G17" s="279"/>
      <c r="H17" s="279"/>
      <c r="I17" s="279"/>
      <c r="J17" s="280"/>
    </row>
    <row r="18" spans="1:10" s="287" customFormat="1" x14ac:dyDescent="0.35">
      <c r="A18" s="293">
        <v>3</v>
      </c>
      <c r="B18" s="298" t="s">
        <v>508</v>
      </c>
      <c r="C18" s="280" t="s">
        <v>504</v>
      </c>
      <c r="D18" s="289">
        <v>80</v>
      </c>
      <c r="E18" s="585" t="s">
        <v>509</v>
      </c>
      <c r="F18" s="586"/>
      <c r="G18" s="586"/>
      <c r="H18" s="300">
        <f>H15+H16</f>
        <v>74.989999999999995</v>
      </c>
      <c r="I18" s="300">
        <v>400</v>
      </c>
      <c r="J18" s="292">
        <f>I18*H18</f>
        <v>29995.999999999996</v>
      </c>
    </row>
    <row r="19" spans="1:10" s="287" customFormat="1" x14ac:dyDescent="0.35">
      <c r="A19" s="293"/>
      <c r="B19" s="298"/>
      <c r="C19" s="280"/>
      <c r="D19" s="289"/>
      <c r="E19" s="290"/>
      <c r="F19" s="291"/>
      <c r="G19" s="291"/>
      <c r="H19" s="291"/>
      <c r="I19" s="291"/>
      <c r="J19" s="292"/>
    </row>
    <row r="20" spans="1:10" x14ac:dyDescent="0.35">
      <c r="A20" s="293">
        <v>4.0999999999999996</v>
      </c>
      <c r="B20" s="301" t="s">
        <v>510</v>
      </c>
      <c r="C20" s="280" t="s">
        <v>511</v>
      </c>
      <c r="D20" s="289">
        <v>25</v>
      </c>
      <c r="E20" s="290" t="s">
        <v>512</v>
      </c>
      <c r="F20" s="130"/>
      <c r="G20" s="130"/>
      <c r="H20" s="130">
        <v>8</v>
      </c>
      <c r="I20" s="130"/>
      <c r="J20" s="3"/>
    </row>
    <row r="21" spans="1:10" x14ac:dyDescent="0.35">
      <c r="A21" s="293"/>
      <c r="B21" s="301"/>
      <c r="C21" s="280"/>
      <c r="D21" s="289"/>
      <c r="E21" s="290" t="s">
        <v>513</v>
      </c>
      <c r="F21" s="130"/>
      <c r="G21" s="130"/>
      <c r="H21" s="130">
        <v>8</v>
      </c>
      <c r="I21" s="130"/>
      <c r="J21" s="3"/>
    </row>
    <row r="22" spans="1:10" x14ac:dyDescent="0.35">
      <c r="A22" s="293"/>
      <c r="B22" s="301"/>
      <c r="C22" s="280"/>
      <c r="D22" s="289"/>
      <c r="E22" s="290" t="s">
        <v>514</v>
      </c>
      <c r="F22" s="130"/>
      <c r="G22" s="130"/>
      <c r="H22" s="130">
        <v>2</v>
      </c>
      <c r="I22" s="130"/>
      <c r="J22" s="3"/>
    </row>
    <row r="23" spans="1:10" x14ac:dyDescent="0.35">
      <c r="A23" s="293"/>
      <c r="B23" s="301"/>
      <c r="C23" s="280"/>
      <c r="D23" s="289"/>
      <c r="E23" s="290"/>
      <c r="F23" s="130"/>
      <c r="G23" s="302" t="s">
        <v>442</v>
      </c>
      <c r="H23" s="302">
        <f>H20+H21+H22</f>
        <v>18</v>
      </c>
      <c r="I23" s="302">
        <v>600</v>
      </c>
      <c r="J23" s="3">
        <f>I23*H23</f>
        <v>10800</v>
      </c>
    </row>
    <row r="24" spans="1:10" x14ac:dyDescent="0.35">
      <c r="A24" s="293"/>
      <c r="B24" s="301"/>
      <c r="C24" s="280"/>
      <c r="D24" s="289"/>
      <c r="E24" s="317"/>
      <c r="F24" s="130"/>
      <c r="G24" s="302"/>
      <c r="H24" s="302"/>
      <c r="I24" s="302"/>
      <c r="J24" s="3"/>
    </row>
    <row r="25" spans="1:10" x14ac:dyDescent="0.35">
      <c r="A25" s="293">
        <v>4.2</v>
      </c>
      <c r="B25" s="301" t="s">
        <v>515</v>
      </c>
      <c r="C25" s="280" t="s">
        <v>89</v>
      </c>
      <c r="D25" s="289">
        <v>2</v>
      </c>
      <c r="E25" s="290"/>
      <c r="F25" s="130"/>
      <c r="G25" s="130"/>
      <c r="H25" s="130">
        <v>2</v>
      </c>
      <c r="I25" s="130">
        <v>13000</v>
      </c>
      <c r="J25" s="3">
        <f>I25*H25</f>
        <v>26000</v>
      </c>
    </row>
    <row r="26" spans="1:10" x14ac:dyDescent="0.35">
      <c r="A26" s="293">
        <v>4.3</v>
      </c>
      <c r="B26" s="301" t="s">
        <v>516</v>
      </c>
      <c r="C26" s="280" t="s">
        <v>89</v>
      </c>
      <c r="D26" s="289">
        <v>1</v>
      </c>
      <c r="E26" s="290"/>
      <c r="F26" s="130"/>
      <c r="G26" s="130"/>
      <c r="H26" s="130">
        <v>1</v>
      </c>
      <c r="I26" s="130">
        <v>11000</v>
      </c>
      <c r="J26" s="3">
        <f t="shared" ref="J26:J49" si="1">I26*H26</f>
        <v>11000</v>
      </c>
    </row>
    <row r="27" spans="1:10" x14ac:dyDescent="0.35">
      <c r="A27" s="293">
        <v>4.4000000000000004</v>
      </c>
      <c r="B27" s="293" t="s">
        <v>517</v>
      </c>
      <c r="C27" s="280" t="s">
        <v>89</v>
      </c>
      <c r="D27" s="289">
        <v>2</v>
      </c>
      <c r="E27" s="290"/>
      <c r="F27" s="130"/>
      <c r="G27" s="130"/>
      <c r="H27" s="130">
        <v>2</v>
      </c>
      <c r="I27" s="130">
        <v>3500</v>
      </c>
      <c r="J27" s="3">
        <f t="shared" si="1"/>
        <v>7000</v>
      </c>
    </row>
    <row r="28" spans="1:10" x14ac:dyDescent="0.35">
      <c r="A28" s="289"/>
      <c r="C28" s="280"/>
      <c r="D28" s="289"/>
      <c r="E28" s="290"/>
      <c r="F28" s="286"/>
      <c r="G28" s="286"/>
      <c r="H28" s="286"/>
      <c r="I28" s="286"/>
      <c r="J28" s="3"/>
    </row>
    <row r="29" spans="1:10" x14ac:dyDescent="0.35">
      <c r="A29" s="303"/>
      <c r="B29" s="301"/>
      <c r="C29" s="280"/>
      <c r="D29" s="289"/>
      <c r="E29" s="290"/>
      <c r="F29" s="286"/>
      <c r="G29" s="286"/>
      <c r="H29" s="286"/>
      <c r="I29" s="286"/>
      <c r="J29" s="3"/>
    </row>
    <row r="30" spans="1:10" ht="29" x14ac:dyDescent="0.35">
      <c r="A30" s="289">
        <v>5.0999999999999996</v>
      </c>
      <c r="B30" s="301" t="s">
        <v>518</v>
      </c>
      <c r="C30" s="280" t="s">
        <v>519</v>
      </c>
      <c r="D30" s="289">
        <v>1.5</v>
      </c>
      <c r="E30" s="290"/>
      <c r="F30" s="304"/>
      <c r="G30" s="304"/>
      <c r="H30" s="304">
        <v>1.5</v>
      </c>
      <c r="I30" s="304">
        <v>1500</v>
      </c>
      <c r="J30" s="3">
        <f t="shared" si="1"/>
        <v>2250</v>
      </c>
    </row>
    <row r="31" spans="1:10" ht="29" x14ac:dyDescent="0.35">
      <c r="A31" s="289">
        <v>5.2</v>
      </c>
      <c r="B31" s="301" t="s">
        <v>520</v>
      </c>
      <c r="C31" s="280" t="s">
        <v>519</v>
      </c>
      <c r="D31" s="289">
        <v>1.5</v>
      </c>
      <c r="E31" s="290"/>
      <c r="F31" s="304"/>
      <c r="G31" s="304"/>
      <c r="H31" s="304">
        <v>0</v>
      </c>
      <c r="I31" s="304"/>
      <c r="J31" s="3"/>
    </row>
    <row r="32" spans="1:10" x14ac:dyDescent="0.35">
      <c r="A32" s="289"/>
      <c r="B32" s="301"/>
      <c r="C32" s="280"/>
      <c r="D32" s="289"/>
      <c r="E32" s="290"/>
      <c r="F32" s="305"/>
      <c r="G32" s="305"/>
      <c r="H32" s="305"/>
      <c r="I32" s="305"/>
      <c r="J32" s="3"/>
    </row>
    <row r="33" spans="1:12" ht="23.5" customHeight="1" x14ac:dyDescent="0.35">
      <c r="A33" s="289">
        <v>5.3</v>
      </c>
      <c r="B33" s="298" t="s">
        <v>521</v>
      </c>
      <c r="C33" s="280" t="s">
        <v>519</v>
      </c>
      <c r="D33" s="289">
        <v>2</v>
      </c>
      <c r="E33" s="290"/>
      <c r="F33" s="305"/>
      <c r="G33" s="305"/>
      <c r="H33" s="305">
        <v>2</v>
      </c>
      <c r="I33" s="305">
        <v>850</v>
      </c>
      <c r="J33" s="3">
        <f t="shared" si="1"/>
        <v>1700</v>
      </c>
    </row>
    <row r="34" spans="1:12" ht="23.5" customHeight="1" x14ac:dyDescent="0.35">
      <c r="A34" s="289">
        <v>5.4</v>
      </c>
      <c r="B34" s="298" t="s">
        <v>522</v>
      </c>
      <c r="C34" s="280" t="s">
        <v>519</v>
      </c>
      <c r="D34" s="289">
        <v>2</v>
      </c>
      <c r="E34" s="290"/>
      <c r="F34" s="305"/>
      <c r="G34" s="305"/>
      <c r="H34" s="305">
        <v>2</v>
      </c>
      <c r="I34" s="305" t="s">
        <v>454</v>
      </c>
      <c r="J34" s="3" t="s">
        <v>454</v>
      </c>
    </row>
    <row r="35" spans="1:12" ht="23.5" customHeight="1" x14ac:dyDescent="0.35">
      <c r="A35" s="289">
        <v>5.5</v>
      </c>
      <c r="B35" s="298" t="s">
        <v>523</v>
      </c>
      <c r="C35" s="280" t="s">
        <v>89</v>
      </c>
      <c r="D35" s="289">
        <v>1</v>
      </c>
      <c r="E35" s="290"/>
      <c r="F35" s="305"/>
      <c r="G35" s="305"/>
      <c r="H35" s="305">
        <v>1</v>
      </c>
      <c r="I35" s="305">
        <v>10000</v>
      </c>
      <c r="J35" s="3">
        <f t="shared" si="1"/>
        <v>10000</v>
      </c>
    </row>
    <row r="36" spans="1:12" x14ac:dyDescent="0.35">
      <c r="A36" s="289"/>
      <c r="B36" s="298"/>
      <c r="C36" s="280"/>
      <c r="D36" s="289"/>
      <c r="E36" s="290"/>
      <c r="F36" s="286"/>
      <c r="G36" s="286"/>
      <c r="H36" s="286"/>
      <c r="I36" s="286"/>
      <c r="J36" s="3"/>
    </row>
    <row r="37" spans="1:12" x14ac:dyDescent="0.35">
      <c r="A37" s="303">
        <v>6</v>
      </c>
      <c r="B37" s="282" t="s">
        <v>524</v>
      </c>
      <c r="C37" s="280"/>
      <c r="D37" s="289"/>
      <c r="E37" s="290"/>
      <c r="F37" s="286"/>
      <c r="G37" s="286"/>
      <c r="H37" s="286"/>
      <c r="I37" s="286"/>
      <c r="J37" s="3"/>
    </row>
    <row r="38" spans="1:12" ht="29" x14ac:dyDescent="0.35">
      <c r="A38" s="289">
        <v>6.1</v>
      </c>
      <c r="B38" s="306" t="s">
        <v>525</v>
      </c>
      <c r="C38" s="280" t="s">
        <v>22</v>
      </c>
      <c r="D38" s="289">
        <v>3</v>
      </c>
      <c r="E38" s="290"/>
      <c r="F38" s="130"/>
      <c r="G38" s="130"/>
      <c r="H38" s="130">
        <v>3</v>
      </c>
      <c r="I38" s="130">
        <v>6000</v>
      </c>
      <c r="J38" s="3">
        <f t="shared" si="1"/>
        <v>18000</v>
      </c>
    </row>
    <row r="39" spans="1:12" x14ac:dyDescent="0.35">
      <c r="A39" s="303"/>
      <c r="B39" s="282"/>
      <c r="C39" s="280"/>
      <c r="D39" s="289"/>
      <c r="E39" s="290"/>
      <c r="F39" s="286"/>
      <c r="G39" s="286"/>
      <c r="H39" s="286"/>
      <c r="I39" s="286"/>
      <c r="J39" s="3"/>
    </row>
    <row r="40" spans="1:12" x14ac:dyDescent="0.35">
      <c r="A40" s="303">
        <v>7</v>
      </c>
      <c r="B40" s="282" t="s">
        <v>526</v>
      </c>
      <c r="C40" s="280"/>
      <c r="D40" s="289"/>
      <c r="E40" s="290"/>
      <c r="F40" s="286"/>
      <c r="G40" s="286"/>
      <c r="H40" s="286"/>
      <c r="I40" s="286"/>
      <c r="J40" s="3"/>
    </row>
    <row r="41" spans="1:12" ht="29" x14ac:dyDescent="0.35">
      <c r="A41" s="289">
        <v>7.1</v>
      </c>
      <c r="B41" s="298" t="s">
        <v>527</v>
      </c>
      <c r="C41" s="280"/>
      <c r="D41" s="289"/>
      <c r="E41" s="290"/>
      <c r="F41" s="286"/>
      <c r="G41" s="286"/>
      <c r="H41" s="286"/>
      <c r="I41" s="286"/>
      <c r="J41" s="3"/>
    </row>
    <row r="42" spans="1:12" x14ac:dyDescent="0.35">
      <c r="A42" s="289"/>
      <c r="B42" s="298" t="s">
        <v>528</v>
      </c>
      <c r="C42" s="280" t="s">
        <v>529</v>
      </c>
      <c r="D42" s="289">
        <v>10</v>
      </c>
      <c r="E42" s="290"/>
      <c r="F42" s="286"/>
      <c r="G42" s="286"/>
      <c r="H42" s="286">
        <v>5</v>
      </c>
      <c r="I42" s="286">
        <v>120</v>
      </c>
      <c r="J42" s="3">
        <f t="shared" si="1"/>
        <v>600</v>
      </c>
    </row>
    <row r="43" spans="1:12" x14ac:dyDescent="0.35">
      <c r="A43" s="289"/>
      <c r="B43" s="298"/>
      <c r="C43" s="280"/>
      <c r="D43" s="289"/>
      <c r="E43" s="290"/>
      <c r="F43" s="286"/>
      <c r="G43" s="286"/>
      <c r="H43" s="286"/>
      <c r="I43" s="286"/>
      <c r="J43" s="3"/>
    </row>
    <row r="44" spans="1:12" x14ac:dyDescent="0.35">
      <c r="A44" s="289">
        <v>8.1</v>
      </c>
      <c r="B44" s="298" t="s">
        <v>530</v>
      </c>
      <c r="C44" s="280" t="s">
        <v>529</v>
      </c>
      <c r="D44" s="289">
        <v>25</v>
      </c>
      <c r="E44" s="290"/>
      <c r="F44" s="286"/>
      <c r="G44" s="286"/>
      <c r="H44" s="286">
        <v>39</v>
      </c>
      <c r="I44" s="286"/>
      <c r="J44" s="3"/>
    </row>
    <row r="45" spans="1:12" x14ac:dyDescent="0.35">
      <c r="A45" s="289"/>
      <c r="B45" s="298"/>
      <c r="C45" s="280"/>
      <c r="D45" s="289"/>
      <c r="E45" s="290"/>
      <c r="F45" s="571" t="s">
        <v>478</v>
      </c>
      <c r="G45" s="572"/>
      <c r="H45" s="286">
        <v>25</v>
      </c>
      <c r="I45" s="286">
        <v>110</v>
      </c>
      <c r="J45" s="3">
        <f t="shared" si="1"/>
        <v>2750</v>
      </c>
    </row>
    <row r="46" spans="1:12" x14ac:dyDescent="0.35">
      <c r="A46" s="289"/>
      <c r="B46" s="298"/>
      <c r="C46" s="280"/>
      <c r="D46" s="289"/>
      <c r="E46" s="290"/>
      <c r="F46" s="571" t="s">
        <v>479</v>
      </c>
      <c r="G46" s="572"/>
      <c r="H46" s="286">
        <f>H44-H45</f>
        <v>14</v>
      </c>
      <c r="I46" s="286">
        <v>110</v>
      </c>
      <c r="J46" s="3"/>
      <c r="K46">
        <f>I46*H46</f>
        <v>1540</v>
      </c>
      <c r="L46" t="s">
        <v>479</v>
      </c>
    </row>
    <row r="47" spans="1:12" x14ac:dyDescent="0.35">
      <c r="A47" s="289"/>
      <c r="B47" s="298"/>
      <c r="C47" s="280"/>
      <c r="D47" s="289"/>
      <c r="E47" s="317"/>
      <c r="F47" s="318"/>
      <c r="G47" s="326"/>
      <c r="H47" s="318"/>
      <c r="I47" s="318"/>
      <c r="J47" s="3"/>
    </row>
    <row r="48" spans="1:12" ht="20.5" customHeight="1" x14ac:dyDescent="0.35">
      <c r="A48" s="289">
        <v>8.1999999999999993</v>
      </c>
      <c r="B48" s="298" t="s">
        <v>531</v>
      </c>
      <c r="C48" s="280" t="s">
        <v>89</v>
      </c>
      <c r="D48" s="289">
        <v>2</v>
      </c>
      <c r="E48" s="290"/>
      <c r="F48" s="286"/>
      <c r="G48" s="286"/>
      <c r="H48" s="286">
        <v>2</v>
      </c>
      <c r="I48" s="286">
        <v>3000</v>
      </c>
      <c r="J48" s="3">
        <f t="shared" si="1"/>
        <v>6000</v>
      </c>
    </row>
    <row r="49" spans="1:10" ht="20.5" customHeight="1" x14ac:dyDescent="0.35">
      <c r="A49" s="289">
        <v>8.3000000000000007</v>
      </c>
      <c r="B49" s="298" t="s">
        <v>532</v>
      </c>
      <c r="C49" s="280" t="s">
        <v>89</v>
      </c>
      <c r="D49" s="289">
        <v>2</v>
      </c>
      <c r="E49" s="290"/>
      <c r="F49" s="286"/>
      <c r="G49" s="286"/>
      <c r="H49" s="286">
        <v>2</v>
      </c>
      <c r="I49" s="286">
        <v>2500</v>
      </c>
      <c r="J49" s="3">
        <f t="shared" si="1"/>
        <v>5000</v>
      </c>
    </row>
    <row r="50" spans="1:10" x14ac:dyDescent="0.35">
      <c r="J50" s="308"/>
    </row>
    <row r="51" spans="1:10" ht="18" customHeight="1" x14ac:dyDescent="0.35">
      <c r="A51" s="582" t="s">
        <v>533</v>
      </c>
      <c r="B51" s="582"/>
      <c r="C51" s="582"/>
      <c r="D51" s="582"/>
      <c r="E51" s="309"/>
      <c r="F51" s="309"/>
      <c r="G51" s="309"/>
      <c r="H51" s="309"/>
      <c r="I51" s="309"/>
      <c r="J51" s="310">
        <f>SUM(J5:J49)</f>
        <v>227435.65</v>
      </c>
    </row>
    <row r="52" spans="1:10" ht="25.9" customHeight="1" x14ac:dyDescent="0.35">
      <c r="A52" s="582" t="s">
        <v>534</v>
      </c>
      <c r="B52" s="582"/>
      <c r="C52" s="582"/>
      <c r="D52" s="582"/>
      <c r="E52" s="309"/>
      <c r="F52" s="309"/>
      <c r="G52" s="309"/>
      <c r="H52" s="309"/>
      <c r="I52" s="309"/>
      <c r="J52" s="310"/>
    </row>
    <row r="53" spans="1:10" x14ac:dyDescent="0.35">
      <c r="J53" s="308"/>
    </row>
  </sheetData>
  <mergeCells count="7">
    <mergeCell ref="A52:D52"/>
    <mergeCell ref="A1:D1"/>
    <mergeCell ref="A2:D2"/>
    <mergeCell ref="E18:G18"/>
    <mergeCell ref="F45:G45"/>
    <mergeCell ref="F46:G46"/>
    <mergeCell ref="A51:D51"/>
  </mergeCells>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C10" zoomScale="90" zoomScaleNormal="90" workbookViewId="0">
      <selection activeCell="F13" sqref="F13"/>
    </sheetView>
  </sheetViews>
  <sheetFormatPr defaultRowHeight="14.5" x14ac:dyDescent="0.35"/>
  <cols>
    <col min="3" max="3" width="66.1796875" customWidth="1"/>
    <col min="6" max="6" width="12.1796875" bestFit="1" customWidth="1"/>
    <col min="7" max="7" width="12.1796875" customWidth="1"/>
    <col min="8" max="8" width="15.7265625" bestFit="1" customWidth="1"/>
    <col min="9" max="9" width="10.54296875" bestFit="1" customWidth="1"/>
    <col min="10" max="10" width="13" bestFit="1" customWidth="1"/>
    <col min="11" max="11" width="15.7265625" bestFit="1" customWidth="1"/>
    <col min="12" max="12" width="12.54296875" bestFit="1" customWidth="1"/>
    <col min="13" max="13" width="15" bestFit="1" customWidth="1"/>
  </cols>
  <sheetData>
    <row r="1" spans="1:16" ht="19" thickBot="1" x14ac:dyDescent="0.4">
      <c r="A1" s="587" t="s">
        <v>555</v>
      </c>
      <c r="B1" s="588"/>
      <c r="C1" s="588"/>
      <c r="D1" s="588"/>
      <c r="E1" s="588"/>
      <c r="F1" s="588"/>
      <c r="G1" s="588"/>
      <c r="H1" s="588"/>
      <c r="I1" s="588"/>
      <c r="J1" s="588"/>
      <c r="K1" s="588"/>
      <c r="L1" s="588"/>
      <c r="M1" s="589"/>
      <c r="N1" s="339"/>
      <c r="O1" s="338"/>
      <c r="P1" s="338"/>
    </row>
    <row r="2" spans="1:16" ht="16" thickBot="1" x14ac:dyDescent="0.4">
      <c r="A2" s="340" t="s">
        <v>556</v>
      </c>
      <c r="B2" s="341"/>
      <c r="C2" s="342" t="s">
        <v>557</v>
      </c>
      <c r="D2" s="578" t="s">
        <v>568</v>
      </c>
      <c r="E2" s="578"/>
      <c r="F2" s="578"/>
      <c r="G2" s="578"/>
      <c r="H2" s="573" t="s">
        <v>570</v>
      </c>
      <c r="I2" s="573"/>
      <c r="J2" s="573"/>
      <c r="K2" s="574" t="s">
        <v>569</v>
      </c>
      <c r="L2" s="574"/>
      <c r="M2" s="574"/>
      <c r="N2" s="590" t="s">
        <v>554</v>
      </c>
      <c r="O2" s="345"/>
      <c r="P2" s="345"/>
    </row>
    <row r="3" spans="1:16" x14ac:dyDescent="0.35">
      <c r="A3" s="340"/>
      <c r="B3" s="341"/>
      <c r="C3" s="342"/>
      <c r="D3" s="363" t="s">
        <v>558</v>
      </c>
      <c r="E3" s="364" t="s">
        <v>10</v>
      </c>
      <c r="F3" s="365" t="s">
        <v>559</v>
      </c>
      <c r="G3" s="365" t="s">
        <v>497</v>
      </c>
      <c r="H3" s="365" t="s">
        <v>536</v>
      </c>
      <c r="I3" s="365" t="s">
        <v>537</v>
      </c>
      <c r="J3" s="365" t="s">
        <v>538</v>
      </c>
      <c r="K3" s="344" t="s">
        <v>536</v>
      </c>
      <c r="L3" s="344" t="s">
        <v>537</v>
      </c>
      <c r="M3" s="344" t="s">
        <v>538</v>
      </c>
      <c r="N3" s="591"/>
      <c r="O3" s="345"/>
      <c r="P3" s="345"/>
    </row>
    <row r="4" spans="1:16" ht="72.5" x14ac:dyDescent="0.35">
      <c r="A4" s="346">
        <v>1</v>
      </c>
      <c r="B4" s="341"/>
      <c r="C4" s="347" t="s">
        <v>560</v>
      </c>
      <c r="D4" s="348">
        <v>6</v>
      </c>
      <c r="E4" s="346" t="s">
        <v>22</v>
      </c>
      <c r="F4" s="344">
        <f>'[6]CCTV MB'!G3</f>
        <v>1500</v>
      </c>
      <c r="G4" s="344">
        <f>F4*D4</f>
        <v>9000</v>
      </c>
      <c r="H4" s="344"/>
      <c r="I4" s="344">
        <f>'[6]CCTV MB'!F3</f>
        <v>6</v>
      </c>
      <c r="J4" s="344">
        <f>I4+H4</f>
        <v>6</v>
      </c>
      <c r="K4" s="344"/>
      <c r="L4" s="344">
        <f>J4*F4</f>
        <v>9000</v>
      </c>
      <c r="M4" s="349">
        <f>L4</f>
        <v>9000</v>
      </c>
      <c r="N4" s="341"/>
      <c r="O4" s="345"/>
      <c r="P4" s="345"/>
    </row>
    <row r="5" spans="1:16" ht="101.5" x14ac:dyDescent="0.35">
      <c r="A5" s="346">
        <v>2</v>
      </c>
      <c r="B5" s="341"/>
      <c r="C5" s="350" t="s">
        <v>561</v>
      </c>
      <c r="D5" s="348">
        <v>1</v>
      </c>
      <c r="E5" s="346" t="s">
        <v>22</v>
      </c>
      <c r="F5" s="344">
        <f>'[6]CCTV MB'!G4</f>
        <v>7500</v>
      </c>
      <c r="G5" s="344">
        <f t="shared" ref="G5:G11" si="0">F5*D5</f>
        <v>7500</v>
      </c>
      <c r="H5" s="344"/>
      <c r="I5" s="344">
        <f>'[6]CCTV MB'!F4</f>
        <v>1</v>
      </c>
      <c r="J5" s="344">
        <f>I5+H5</f>
        <v>1</v>
      </c>
      <c r="K5" s="344"/>
      <c r="L5" s="344">
        <f>J5*F5</f>
        <v>7500</v>
      </c>
      <c r="M5" s="341">
        <f>L5</f>
        <v>7500</v>
      </c>
      <c r="N5" s="341"/>
      <c r="O5" s="345"/>
      <c r="P5" s="345"/>
    </row>
    <row r="6" spans="1:16" x14ac:dyDescent="0.35">
      <c r="A6" s="346"/>
      <c r="B6" s="341"/>
      <c r="C6" s="350"/>
      <c r="D6" s="348"/>
      <c r="E6" s="346"/>
      <c r="F6" s="344"/>
      <c r="G6" s="344"/>
      <c r="H6" s="344"/>
      <c r="I6" s="344"/>
      <c r="J6" s="344"/>
      <c r="K6" s="344"/>
      <c r="L6" s="344"/>
      <c r="M6" s="341"/>
      <c r="N6" s="341"/>
      <c r="O6" s="345"/>
      <c r="P6" s="345"/>
    </row>
    <row r="7" spans="1:16" ht="29" x14ac:dyDescent="0.35">
      <c r="A7" s="346">
        <v>3</v>
      </c>
      <c r="B7" s="341"/>
      <c r="C7" s="351" t="s">
        <v>562</v>
      </c>
      <c r="D7" s="348">
        <v>1</v>
      </c>
      <c r="E7" s="346" t="s">
        <v>22</v>
      </c>
      <c r="F7" s="344">
        <f>'[6]CCTV MB'!G6</f>
        <v>9000</v>
      </c>
      <c r="G7" s="344">
        <f t="shared" si="0"/>
        <v>9000</v>
      </c>
      <c r="H7" s="344"/>
      <c r="I7" s="344">
        <f>'[6]CCTV MB'!F6</f>
        <v>1</v>
      </c>
      <c r="J7" s="344">
        <f>I7+H7</f>
        <v>1</v>
      </c>
      <c r="K7" s="344"/>
      <c r="L7" s="344">
        <f>J7*F7</f>
        <v>9000</v>
      </c>
      <c r="M7" s="341">
        <f>L7</f>
        <v>9000</v>
      </c>
      <c r="N7" s="341"/>
      <c r="O7" s="345"/>
      <c r="P7" s="345"/>
    </row>
    <row r="8" spans="1:16" x14ac:dyDescent="0.35">
      <c r="A8" s="346"/>
      <c r="B8" s="341"/>
      <c r="C8" s="351"/>
      <c r="D8" s="348"/>
      <c r="E8" s="346"/>
      <c r="F8" s="344"/>
      <c r="G8" s="344"/>
      <c r="H8" s="344"/>
      <c r="I8" s="344"/>
      <c r="J8" s="344"/>
      <c r="K8" s="344"/>
      <c r="L8" s="344"/>
      <c r="M8" s="341"/>
      <c r="N8" s="341"/>
      <c r="O8" s="345"/>
      <c r="P8" s="345"/>
    </row>
    <row r="9" spans="1:16" ht="29" x14ac:dyDescent="0.35">
      <c r="A9" s="346">
        <v>4</v>
      </c>
      <c r="B9" s="341"/>
      <c r="C9" s="351" t="s">
        <v>563</v>
      </c>
      <c r="D9" s="348">
        <v>1</v>
      </c>
      <c r="E9" s="346" t="s">
        <v>22</v>
      </c>
      <c r="F9" s="344">
        <f>'[6]CCTV MB'!G8</f>
        <v>15000</v>
      </c>
      <c r="G9" s="344">
        <f t="shared" si="0"/>
        <v>15000</v>
      </c>
      <c r="H9" s="344"/>
      <c r="I9" s="344">
        <f>'[6]CCTV MB'!F8</f>
        <v>1</v>
      </c>
      <c r="J9" s="344">
        <f>I9+H9</f>
        <v>1</v>
      </c>
      <c r="K9" s="344"/>
      <c r="L9" s="344">
        <f>J9*F9</f>
        <v>15000</v>
      </c>
      <c r="M9" s="341">
        <f>L9</f>
        <v>15000</v>
      </c>
      <c r="N9" s="341"/>
      <c r="O9" s="345"/>
      <c r="P9" s="345"/>
    </row>
    <row r="10" spans="1:16" x14ac:dyDescent="0.35">
      <c r="A10" s="346"/>
      <c r="B10" s="341"/>
      <c r="C10" s="351"/>
      <c r="D10" s="348"/>
      <c r="E10" s="346"/>
      <c r="F10" s="344"/>
      <c r="G10" s="344"/>
      <c r="H10" s="344"/>
      <c r="I10" s="344"/>
      <c r="J10" s="344"/>
      <c r="K10" s="344"/>
      <c r="L10" s="344"/>
      <c r="M10" s="341"/>
      <c r="N10" s="341"/>
      <c r="O10" s="345"/>
      <c r="P10" s="345"/>
    </row>
    <row r="11" spans="1:16" x14ac:dyDescent="0.35">
      <c r="A11" s="3">
        <v>5</v>
      </c>
      <c r="B11" s="339"/>
      <c r="C11" s="352" t="s">
        <v>564</v>
      </c>
      <c r="D11" s="353">
        <v>1</v>
      </c>
      <c r="E11" s="346" t="s">
        <v>22</v>
      </c>
      <c r="F11" s="354">
        <f>'[6]CCTV MB'!G10</f>
        <v>8000</v>
      </c>
      <c r="G11" s="344">
        <f t="shared" si="0"/>
        <v>8000</v>
      </c>
      <c r="H11" s="354"/>
      <c r="I11" s="354">
        <f>'[6]CCTV MB'!F10</f>
        <v>1</v>
      </c>
      <c r="J11" s="354">
        <f>I11+H11</f>
        <v>1</v>
      </c>
      <c r="K11" s="354"/>
      <c r="L11" s="354">
        <f>J11*F11</f>
        <v>8000</v>
      </c>
      <c r="M11" s="341">
        <f>L11</f>
        <v>8000</v>
      </c>
      <c r="N11" s="339"/>
      <c r="O11" s="338"/>
      <c r="P11" s="338"/>
    </row>
    <row r="12" spans="1:16" x14ac:dyDescent="0.35">
      <c r="A12" s="3"/>
      <c r="B12" s="339"/>
      <c r="C12" s="352"/>
      <c r="D12" s="353"/>
      <c r="E12" s="346"/>
      <c r="F12" s="354"/>
      <c r="G12" s="354"/>
      <c r="H12" s="354"/>
      <c r="I12" s="354"/>
      <c r="J12" s="354"/>
      <c r="K12" s="361"/>
      <c r="L12" s="361"/>
      <c r="M12" s="341"/>
      <c r="N12" s="339"/>
      <c r="O12" s="338"/>
      <c r="P12" s="338"/>
    </row>
    <row r="13" spans="1:16" x14ac:dyDescent="0.35">
      <c r="A13" s="3"/>
      <c r="B13" s="339"/>
      <c r="C13" s="352"/>
      <c r="D13" s="353"/>
      <c r="E13" s="346"/>
      <c r="F13" s="354"/>
      <c r="G13" s="354"/>
      <c r="H13" s="354"/>
      <c r="I13" s="354"/>
      <c r="J13" s="354"/>
      <c r="K13" s="361"/>
      <c r="L13" s="361"/>
      <c r="M13" s="341"/>
      <c r="N13" s="339"/>
      <c r="O13" s="338"/>
      <c r="P13" s="338"/>
    </row>
    <row r="14" spans="1:16" ht="15.5" x14ac:dyDescent="0.35">
      <c r="A14" s="3"/>
      <c r="B14" s="339"/>
      <c r="C14" s="367" t="s">
        <v>571</v>
      </c>
      <c r="D14" s="355"/>
      <c r="E14" s="3"/>
      <c r="F14" s="366"/>
      <c r="G14" s="354">
        <f>SUM(G4:G13)</f>
        <v>48500</v>
      </c>
      <c r="H14" s="366"/>
      <c r="I14" s="366"/>
      <c r="J14" s="366"/>
      <c r="K14" s="356"/>
      <c r="L14" s="356">
        <f>SUM(L4:L11)</f>
        <v>48500</v>
      </c>
      <c r="M14" s="357">
        <f>L14</f>
        <v>48500</v>
      </c>
      <c r="N14" s="339"/>
      <c r="O14" s="338"/>
      <c r="P14" s="338"/>
    </row>
  </sheetData>
  <mergeCells count="5">
    <mergeCell ref="A1:M1"/>
    <mergeCell ref="H2:J2"/>
    <mergeCell ref="K2:M2"/>
    <mergeCell ref="N2:N3"/>
    <mergeCell ref="D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A156B5-B2F1-41D8-8411-EFF62B2C052D}"/>
</file>

<file path=customXml/itemProps2.xml><?xml version="1.0" encoding="utf-8"?>
<ds:datastoreItem xmlns:ds="http://schemas.openxmlformats.org/officeDocument/2006/customXml" ds:itemID="{8D399D10-966F-4561-B105-2D88821CC671}">
  <ds:schemaRefs>
    <ds:schemaRef ds:uri="http://schemas.microsoft.com/sharepoint/v3/contenttype/forms"/>
  </ds:schemaRefs>
</ds:datastoreItem>
</file>

<file path=customXml/itemProps3.xml><?xml version="1.0" encoding="utf-8"?>
<ds:datastoreItem xmlns:ds="http://schemas.openxmlformats.org/officeDocument/2006/customXml" ds:itemID="{5F2A48F6-AC68-4D04-A930-A80114EFFB1E}">
  <ds:schemaRefs>
    <ds:schemaRef ds:uri="http://schemas.openxmlformats.org/package/2006/metadata/core-properties"/>
    <ds:schemaRef ds:uri="http://purl.org/dc/terms/"/>
    <ds:schemaRef ds:uri="http://purl.org/dc/elements/1.1/"/>
    <ds:schemaRef ds:uri="http://schemas.microsoft.com/office/2006/metadata/properties"/>
    <ds:schemaRef ds:uri="http://www.w3.org/XML/1998/namespace"/>
    <ds:schemaRef ds:uri="72b43016-16a7-42f7-bc1a-063c27e5d515"/>
    <ds:schemaRef ds:uri="http://schemas.microsoft.com/office/2006/documentManagement/types"/>
    <ds:schemaRef ds:uri="http://schemas.microsoft.com/office/infopath/2007/PartnerControls"/>
    <ds:schemaRef ds:uri="7326994b-23a0-4b5e-a973-7b87443abe0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Bill of Summary</vt:lpstr>
      <vt:lpstr>Abstract Civil &amp; Interior</vt:lpstr>
      <vt:lpstr>Civil &amp; Interior</vt:lpstr>
      <vt:lpstr>C&amp;I Extra Qauntity</vt:lpstr>
      <vt:lpstr>LIGHTING Abstract</vt:lpstr>
      <vt:lpstr>LIGHTING MB</vt:lpstr>
      <vt:lpstr>HVAC ABSTRACT</vt:lpstr>
      <vt:lpstr>HVAC MB</vt:lpstr>
      <vt:lpstr>CCTV Abstract</vt:lpstr>
      <vt:lpstr>CCTV RA</vt:lpstr>
      <vt:lpstr>'HVAC ABSTRACT'!Print_Area</vt:lpstr>
      <vt:lpstr>'HVAC MB'!Print_Area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Urmila Jadhav</cp:lastModifiedBy>
  <cp:lastPrinted>2024-04-29T16:43:45Z</cp:lastPrinted>
  <dcterms:created xsi:type="dcterms:W3CDTF">2023-01-31T11:51:23Z</dcterms:created>
  <dcterms:modified xsi:type="dcterms:W3CDTF">2024-09-21T06:38:26Z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