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E:\FDT Acc\DESKTOP 106\TFS\Delhi Stores\billing\Barista\"/>
    </mc:Choice>
  </mc:AlternateContent>
  <xr:revisionPtr revIDLastSave="0" documentId="13_ncr:1_{1CD4BBF0-6C65-49D6-970F-62954B73043A}" xr6:coauthVersionLast="36" xr6:coauthVersionMax="36" xr10:uidLastSave="{00000000-0000-0000-0000-000000000000}"/>
  <bookViews>
    <workbookView xWindow="0" yWindow="0" windowWidth="22260" windowHeight="12645" xr2:uid="{00000000-000D-0000-FFFF-FFFF00000000}"/>
  </bookViews>
  <sheets>
    <sheet name="BOQ" sheetId="1" r:id="rId1"/>
    <sheet name="JMS " sheetId="2" r:id="rId2"/>
  </sheets>
  <externalReferences>
    <externalReference r:id="rId3"/>
  </externalReferences>
  <definedNames>
    <definedName name="_xlnm.Print_Area" localSheetId="0">BOQ!$A$1:$K$27</definedName>
    <definedName name="_xlnm.Print_Area" localSheetId="1">'JMS '!$A$1:$L$50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 l="1"/>
  <c r="J26" i="1"/>
  <c r="J25" i="1"/>
  <c r="K18" i="1"/>
  <c r="K17" i="1"/>
  <c r="K4" i="1"/>
  <c r="K5" i="1"/>
  <c r="K6" i="1"/>
  <c r="K7" i="1"/>
  <c r="K9" i="1"/>
  <c r="K12" i="1"/>
  <c r="K13" i="1"/>
  <c r="K15" i="1"/>
  <c r="K3" i="1"/>
  <c r="J4" i="1"/>
  <c r="J5" i="1"/>
  <c r="J6" i="1"/>
  <c r="J7" i="1"/>
  <c r="J8" i="1"/>
  <c r="J9" i="1"/>
  <c r="J10" i="1"/>
  <c r="J11" i="1"/>
  <c r="J12" i="1"/>
  <c r="J13" i="1"/>
  <c r="J14" i="1"/>
  <c r="J15" i="1"/>
  <c r="J16" i="1"/>
  <c r="J17" i="1"/>
  <c r="J18" i="1"/>
  <c r="J19" i="1"/>
  <c r="J20" i="1"/>
  <c r="J21" i="1"/>
  <c r="J22" i="1"/>
  <c r="J23" i="1"/>
  <c r="J3" i="1"/>
  <c r="I16" i="1"/>
  <c r="I15" i="1"/>
  <c r="I14" i="1"/>
  <c r="I13" i="1"/>
  <c r="I12" i="1"/>
  <c r="I11" i="1"/>
  <c r="L27" i="2"/>
  <c r="I10" i="1"/>
  <c r="I9" i="1"/>
  <c r="I8" i="1"/>
  <c r="I7" i="1"/>
  <c r="I6" i="1"/>
  <c r="I5" i="1"/>
  <c r="I4" i="1"/>
  <c r="I3" i="1"/>
  <c r="L46" i="2" l="1"/>
  <c r="L45" i="2"/>
  <c r="A45" i="2"/>
  <c r="A46" i="2" s="1"/>
  <c r="L44" i="2"/>
  <c r="L43" i="2"/>
  <c r="L42" i="2"/>
  <c r="A42" i="2"/>
  <c r="J41" i="2"/>
  <c r="J40" i="2"/>
  <c r="J39" i="2"/>
  <c r="J38" i="2"/>
  <c r="J37" i="2"/>
  <c r="H36" i="2"/>
  <c r="J36" i="2" s="1"/>
  <c r="K35" i="2" s="1"/>
  <c r="L35" i="2" s="1"/>
  <c r="L34" i="2"/>
  <c r="L33" i="2"/>
  <c r="L32" i="2"/>
  <c r="L31" i="2"/>
  <c r="L30" i="2"/>
  <c r="L29" i="2"/>
  <c r="A29" i="2"/>
  <c r="A30" i="2" s="1"/>
  <c r="A31" i="2" s="1"/>
  <c r="A32" i="2" s="1"/>
  <c r="L28" i="2"/>
  <c r="L26" i="2"/>
  <c r="L25" i="2"/>
  <c r="J24" i="2"/>
  <c r="K22" i="2" s="1"/>
  <c r="L22" i="2" s="1"/>
  <c r="J23" i="2"/>
  <c r="J20" i="2"/>
  <c r="J19" i="2"/>
  <c r="J18" i="2"/>
  <c r="J17" i="2"/>
  <c r="J16" i="2"/>
  <c r="H15" i="2"/>
  <c r="J15" i="2" s="1"/>
  <c r="K14" i="2" s="1"/>
  <c r="L14" i="2" s="1"/>
  <c r="K13" i="2"/>
  <c r="K12" i="2"/>
  <c r="L12" i="2" s="1"/>
  <c r="K11" i="2"/>
  <c r="K10" i="2"/>
  <c r="L10" i="2" s="1"/>
  <c r="J9" i="2"/>
  <c r="J8" i="2"/>
  <c r="J7" i="2"/>
  <c r="J6" i="2"/>
  <c r="J5" i="2"/>
  <c r="K3" i="2" s="1"/>
  <c r="L3" i="2" s="1"/>
  <c r="J4" i="2"/>
  <c r="H24" i="1"/>
  <c r="F23" i="1"/>
  <c r="F22" i="1"/>
  <c r="F21" i="1"/>
  <c r="F20" i="1"/>
  <c r="F19" i="1"/>
  <c r="H18" i="1"/>
  <c r="H17" i="1"/>
  <c r="F16" i="1"/>
  <c r="H15" i="1"/>
  <c r="F14" i="1"/>
  <c r="H13" i="1"/>
  <c r="H12" i="1"/>
  <c r="F11" i="1"/>
  <c r="K11" i="1" s="1"/>
  <c r="F10" i="1"/>
  <c r="H9" i="1"/>
  <c r="F8" i="1"/>
  <c r="H7" i="1"/>
  <c r="H6" i="1"/>
  <c r="H5" i="1"/>
  <c r="H4" i="1"/>
  <c r="A4" i="1"/>
  <c r="A5" i="1" s="1"/>
  <c r="A6" i="1" s="1"/>
  <c r="A7" i="1" s="1"/>
  <c r="A8" i="1" s="1"/>
  <c r="A9" i="1" s="1"/>
  <c r="A10" i="1" s="1"/>
  <c r="A11" i="1" s="1"/>
  <c r="A12" i="1" s="1"/>
  <c r="A13" i="1" s="1"/>
  <c r="A14" i="1" s="1"/>
  <c r="A15" i="1" s="1"/>
  <c r="A16" i="1" s="1"/>
  <c r="A17" i="1" s="1"/>
  <c r="A18" i="1" s="1"/>
  <c r="A19" i="1" s="1"/>
  <c r="A20" i="1" s="1"/>
  <c r="A21" i="1" s="1"/>
  <c r="A22" i="1" s="1"/>
  <c r="A23" i="1" s="1"/>
  <c r="A24" i="1" s="1"/>
  <c r="H3" i="1"/>
  <c r="H11" i="1" l="1"/>
  <c r="H20" i="1"/>
  <c r="K20" i="1"/>
  <c r="H16" i="1"/>
  <c r="K16" i="1"/>
  <c r="H19" i="1"/>
  <c r="K19" i="1"/>
  <c r="H21" i="1"/>
  <c r="K21" i="1"/>
  <c r="H14" i="1"/>
  <c r="K14" i="1"/>
  <c r="H22" i="1"/>
  <c r="K22" i="1"/>
  <c r="H8" i="1"/>
  <c r="H25" i="1" s="1"/>
  <c r="K8" i="1"/>
  <c r="H23" i="1"/>
  <c r="K23" i="1"/>
  <c r="H10" i="1"/>
  <c r="K10" i="1"/>
  <c r="H26" i="1" l="1"/>
  <c r="H27" i="1" s="1"/>
</calcChain>
</file>

<file path=xl/sharedStrings.xml><?xml version="1.0" encoding="utf-8"?>
<sst xmlns="http://schemas.openxmlformats.org/spreadsheetml/2006/main" count="224" uniqueCount="123">
  <si>
    <t>BARISTA</t>
  </si>
  <si>
    <t>INDOOR AREA _2550x2575x2700H(mm)</t>
  </si>
  <si>
    <t>LOCATION</t>
  </si>
  <si>
    <t>T-1 IGI DELHI</t>
  </si>
  <si>
    <t>S.No</t>
  </si>
  <si>
    <t>Head</t>
  </si>
  <si>
    <t>Description</t>
  </si>
  <si>
    <t>Make</t>
  </si>
  <si>
    <t>UOM</t>
  </si>
  <si>
    <t xml:space="preserve">QTY </t>
  </si>
  <si>
    <t>Rate</t>
  </si>
  <si>
    <t>Amount (INR)</t>
  </si>
  <si>
    <t>MS Work</t>
  </si>
  <si>
    <t>Jindal/Tata</t>
  </si>
  <si>
    <t>Kgs</t>
  </si>
  <si>
    <t>Base &amp; Flooring</t>
  </si>
  <si>
    <t>Providing and fixing of 18 bison board over MS pipe 50mm SHS , C/C 600x600mm grid,</t>
  </si>
  <si>
    <t>NCL</t>
  </si>
  <si>
    <t>Sqm</t>
  </si>
  <si>
    <t>Rubber Mat.</t>
  </si>
  <si>
    <t>Rubber Mat Rubber Mat Rolls, Thickness: 3Mm
₹ 45/ Square Feet
Thickness: 3 mm</t>
  </si>
  <si>
    <t>Plywood Panelling</t>
  </si>
  <si>
    <t xml:space="preserve">Century or equivalent </t>
  </si>
  <si>
    <t>Paint</t>
  </si>
  <si>
    <t>Apply of 2 coat white  enamel emulsion paint on pillar &amp; side partition left&amp;right</t>
  </si>
  <si>
    <t>Asian Berger, Indgo</t>
  </si>
  <si>
    <t>Flap Door</t>
  </si>
  <si>
    <t>Providing &amp; Fixing of  Slab &amp; Flap door  made of 18mm FR Ply with  laminate finish , hinges, SS knob, tower bolt etch.</t>
  </si>
  <si>
    <t>Century, Merino, Ebco</t>
  </si>
  <si>
    <t>No</t>
  </si>
  <si>
    <t>Kitchen Door With Vision Panel</t>
  </si>
  <si>
    <t>Providing &amp; Fixing of  Kitchen door  made of 32mm FR Ply with Flush door with both side laminate, with vision panel, 300x150mm, with hardware accessories &amp; MS 50x50mm Frame work iwith paint finish</t>
  </si>
  <si>
    <t>Century, Merino, Ebco, Jindal</t>
  </si>
  <si>
    <t>POS Counter</t>
  </si>
  <si>
    <t>Providing and fixing of POS counter made of 18mm FR Ply with Laminate  finish, Step &amp; inside laminate finish, two drawer, key board tray, storage, wire manager etc. (As per approved GFC)</t>
  </si>
  <si>
    <t>Century/Merino/ FGV</t>
  </si>
  <si>
    <t>No.</t>
  </si>
  <si>
    <t>Side Storages</t>
  </si>
  <si>
    <t>Providing and installation of make of 18mm &amp; 12mm Fr Plywood with approved laminate finish with hinges soft closed shutter.</t>
  </si>
  <si>
    <t>Nos.</t>
  </si>
  <si>
    <t>Pendant Light</t>
  </si>
  <si>
    <t>Havells, Syska or equivalent</t>
  </si>
  <si>
    <t>LED Profile Light T5</t>
  </si>
  <si>
    <t>Providing &amp; fixing linear profile light consealed in Rafter</t>
  </si>
  <si>
    <t>Custom Make</t>
  </si>
  <si>
    <t>Electrical</t>
  </si>
  <si>
    <t xml:space="preserve">Supply and Laying of 1.5mm, 2.5mm &amp; 4sqmm wiring with PVC conduit , 5amp &amp; 15amp switch socket with box &amp; plate, , as per requirement or as approved electrical drawing </t>
  </si>
  <si>
    <t>Polycab, Finolex, Roma, Crompton</t>
  </si>
  <si>
    <t>Industrial Socket</t>
  </si>
  <si>
    <t>Industrial Socket &amp; Panel Box (32amp )</t>
  </si>
  <si>
    <t>DB Panel</t>
  </si>
  <si>
    <t>Supply &amp; Fixing of 12mm Way DB Panel  wit 1 No. RCB &amp; MCB 12 No's.</t>
  </si>
  <si>
    <t>L&amp;T</t>
  </si>
  <si>
    <t>Cable</t>
  </si>
  <si>
    <t>Supply &amp; Fixing of 4 core 10 Sqm Coppe Cable for main DB to Meter</t>
  </si>
  <si>
    <t>Mtr.</t>
  </si>
  <si>
    <t>Branding</t>
  </si>
  <si>
    <t>Supply and pasting of HP latex printed artwork on grey back LG/Ivory/Pioneer media as per approved design artwork</t>
  </si>
  <si>
    <t>HP Latex, 3M , LG Vinyl or equivalent</t>
  </si>
  <si>
    <t>Sqft.</t>
  </si>
  <si>
    <t>Barista Logo</t>
  </si>
  <si>
    <t>Front logo signaged fixed front  façade , UV Printed 3mm raised acrylic .</t>
  </si>
  <si>
    <t>A cast , NGX , Osram</t>
  </si>
  <si>
    <t>Menu Board</t>
  </si>
  <si>
    <t>Providing and fixing of Auto snap channel 32x32 powder coated with acrylic  040 &amp; Clear Acrylic, edge lit LED, Changeable Translite Print.</t>
  </si>
  <si>
    <t>CCTV Camera (4 Channel DVR)</t>
  </si>
  <si>
    <t>DVR 5MP, 1 TB, 3 nos. 5MP Camera with Audio, 16" Display Monitor, 90mtr. D Link Wire</t>
  </si>
  <si>
    <t>Hikvision</t>
  </si>
  <si>
    <t>Set</t>
  </si>
  <si>
    <t>Installation</t>
  </si>
  <si>
    <t>T-1 Delhi Airport</t>
  </si>
  <si>
    <t>EA</t>
  </si>
  <si>
    <t>Transportation</t>
  </si>
  <si>
    <t>Equipment Shifting Cost Extra</t>
  </si>
  <si>
    <r>
      <t>Providing  &amp;  fixing  of</t>
    </r>
    <r>
      <rPr>
        <b/>
        <u/>
        <sz val="14"/>
        <rFont val="Aptos Narrow"/>
        <family val="2"/>
      </rPr>
      <t>  MS  </t>
    </r>
    <r>
      <rPr>
        <sz val="14"/>
        <rFont val="Aptos Narrow"/>
        <family val="2"/>
      </rPr>
      <t xml:space="preserve">work  in  single  section  fixed  with  or without  connecting  plate  including  cutting,  hoisting, fixing  in position and applying a priming coat of approved red oxide steel primer and powder coated paint of approved shared at the top all complete. Item includes all MS steel items including sections, MS  plates  of  grade  Yst- 250,cleats,stiffners,  anchor  fasteners/ bolts, sleeves for pipes and  wire management   etc, as required for  fixing.  </t>
    </r>
  </si>
  <si>
    <r>
      <t>Providing    ,    installing    and    fixing    in    position    FR Plywood</t>
    </r>
    <r>
      <rPr>
        <b/>
        <sz val="14"/>
        <rFont val="Aptos Narrow"/>
        <family val="2"/>
      </rPr>
      <t xml:space="preserve"> </t>
    </r>
    <r>
      <rPr>
        <sz val="14"/>
        <rFont val="Aptos Narrow"/>
        <family val="2"/>
      </rPr>
      <t xml:space="preserve">for   linear   as   well   as curvilinear portions  of  the  building  ,  for  all  heights  and  all  levels &amp; one side laminate finish  etc. (MS Frame work charged seperatly) Includes all   the performance    characteristics    all    complete with 12mm PR Ply. </t>
    </r>
  </si>
  <si>
    <r>
      <rPr>
        <b/>
        <sz val="14"/>
        <rFont val="Aptos Narrow"/>
        <family val="2"/>
      </rPr>
      <t>LED Light fixtures-</t>
    </r>
    <r>
      <rPr>
        <sz val="14"/>
        <rFont val="Aptos Narrow"/>
        <family val="2"/>
      </rPr>
      <t>Supply, installation, testing &amp; commissioning of lighting fittings/ fixtures complete with LED driver, complete as required:- (Hanging Lamp)</t>
    </r>
  </si>
  <si>
    <t>Measurement sheet</t>
  </si>
  <si>
    <t>Size</t>
  </si>
  <si>
    <t xml:space="preserve">Length </t>
  </si>
  <si>
    <t xml:space="preserve">Width </t>
  </si>
  <si>
    <t xml:space="preserve">Height </t>
  </si>
  <si>
    <t xml:space="preserve">Nos/Wt </t>
  </si>
  <si>
    <t xml:space="preserve">Qty </t>
  </si>
  <si>
    <t>Final to billing BOQ</t>
  </si>
  <si>
    <r>
      <t>Providing  &amp;  fixing  of</t>
    </r>
    <r>
      <rPr>
        <b/>
        <u/>
        <sz val="11"/>
        <rFont val="Aptos Narrow"/>
        <family val="2"/>
      </rPr>
      <t>  MS  </t>
    </r>
    <r>
      <rPr>
        <sz val="11"/>
        <rFont val="Aptos Narrow"/>
        <family val="2"/>
      </rPr>
      <t xml:space="preserve">work  in  single  section  fixed  with  or without  connecting  plate  including  cutting,  hoisting, fixing  in position and applying a priming coat of approved red oxide steel primer and powder coated paint of approved shared at the top all complete. Item includes all MS steel items including sections, MS  plates  of  grade  Yst- 250,cleats,stiffners,  anchor  fasteners/ bolts, sleeves for pipes and  wire management   etc, as required for  fixing.  </t>
    </r>
  </si>
  <si>
    <t>Back Structure - 40x40x1.5mm</t>
  </si>
  <si>
    <t xml:space="preserve">Bottom  Structure -50x50x1.5mm </t>
  </si>
  <si>
    <t>Left Side-40x40x1.5 Full Height</t>
  </si>
  <si>
    <t>Front Side-40x40x1.5</t>
  </si>
  <si>
    <t>Pillar (50x50x1.5)/right side</t>
  </si>
  <si>
    <t>Roof Horizontal Pipe (50mmx50mmx1.5)</t>
  </si>
  <si>
    <t>Passage Area</t>
  </si>
  <si>
    <t>Rubber Mat</t>
  </si>
  <si>
    <t>Rubber Mat Rubber Mat Rolls, Thickness: 5 Mm
₹ 45/ Square Feet
Thickness: 3 mm</t>
  </si>
  <si>
    <r>
      <t>Providing    ,    installing    and    fixing    in    position    FR Plywood</t>
    </r>
    <r>
      <rPr>
        <b/>
        <sz val="11"/>
        <rFont val="Aptos Narrow"/>
        <family val="2"/>
      </rPr>
      <t xml:space="preserve"> </t>
    </r>
    <r>
      <rPr>
        <sz val="11"/>
        <rFont val="Aptos Narrow"/>
        <family val="2"/>
      </rPr>
      <t xml:space="preserve">for   linear   as   well   as curvilinear portions  of  the  building  ,  for  all  heights  and  all  levels &amp; one side laminate finish  etc. (MS Frame work charged seperatly) Includes all   the performance    characteristics    all    complete with 12mm PR Ply. </t>
    </r>
  </si>
  <si>
    <t xml:space="preserve">Back Wall </t>
  </si>
  <si>
    <t xml:space="preserve">Front </t>
  </si>
  <si>
    <t>Front 2</t>
  </si>
  <si>
    <t xml:space="preserve">Left Wall </t>
  </si>
  <si>
    <t>Façade</t>
  </si>
  <si>
    <t>Branding Side Wall(Left front)</t>
  </si>
  <si>
    <t>Duco Paint</t>
  </si>
  <si>
    <t>Roof Horizontal Pipe (50mmx50mm)</t>
  </si>
  <si>
    <t>Pillar</t>
  </si>
  <si>
    <t>825x750x900</t>
  </si>
  <si>
    <t>Side  Storages</t>
  </si>
  <si>
    <t>Providing and installation of make of 18mm &amp; 12mm Fr Plywood with approved laminate finish with hinges normal</t>
  </si>
  <si>
    <t>900x900x750</t>
  </si>
  <si>
    <r>
      <rPr>
        <b/>
        <sz val="11"/>
        <rFont val="Aptos Narrow"/>
        <family val="2"/>
      </rPr>
      <t>LED Light fixtures-</t>
    </r>
    <r>
      <rPr>
        <sz val="11"/>
        <rFont val="Aptos Narrow"/>
        <family val="2"/>
      </rPr>
      <t>Supply, installation, testing &amp; commissioning of lighting fittings/ fixtures complete with LED driver, complete as required:- (Hanging Lamp)</t>
    </r>
  </si>
  <si>
    <t>1200x1</t>
  </si>
  <si>
    <t xml:space="preserve">Supply and Laying of 1.5mm, 2.5mm &amp; 4sqmm wiring with PVC conduit , 5amp &amp; 15amp switch socket with box &amp; plate, DB panel, MCB, ELCB, as per requirement or as approved electrical drawing </t>
  </si>
  <si>
    <t>2550x2576</t>
  </si>
  <si>
    <t>Main Cable</t>
  </si>
  <si>
    <t>400x750</t>
  </si>
  <si>
    <t>2x 3</t>
  </si>
  <si>
    <t xml:space="preserve">Signature </t>
  </si>
  <si>
    <t>Discount 3.5%</t>
  </si>
  <si>
    <t>PO TFSPL/PO/24-25/000518</t>
  </si>
  <si>
    <t xml:space="preserve">PO Value </t>
  </si>
  <si>
    <t>Total</t>
  </si>
  <si>
    <t xml:space="preserve">RA Bill </t>
  </si>
  <si>
    <t xml:space="preserve">Variation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</si>
</sst>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_ * #,##0.0_ ;_ * \-#,##0.0_ ;_ * &quot;-&quot;??_ ;_ @_ "/>
  </numFmts>
  <fonts count="26">
    <font>
      <sz val="11"/>
      <color theme="1"/>
      <name val="Calibri"/>
      <family val="2"/>
      <scheme val="minor"/>
    </font>
    <font>
      <sz val="11"/>
      <color theme="1"/>
      <name val="Calibri"/>
      <family val="2"/>
      <scheme val="minor"/>
    </font>
    <font>
      <b/>
      <sz val="14"/>
      <color theme="0"/>
      <name val="Aptos Narrow"/>
      <family val="2"/>
    </font>
    <font>
      <sz val="14"/>
      <color theme="1"/>
      <name val="Aptos Narrow"/>
      <family val="2"/>
    </font>
    <font>
      <b/>
      <sz val="14"/>
      <color theme="1"/>
      <name val="Aptos Narrow"/>
      <family val="2"/>
    </font>
    <font>
      <sz val="14"/>
      <name val="Aptos Narrow"/>
      <family val="2"/>
    </font>
    <font>
      <b/>
      <u/>
      <sz val="14"/>
      <name val="Aptos Narrow"/>
      <family val="2"/>
    </font>
    <font>
      <b/>
      <sz val="14"/>
      <name val="Aptos Narrow"/>
      <family val="2"/>
    </font>
    <font>
      <sz val="10"/>
      <name val="MS Sans Serif"/>
      <family val="2"/>
    </font>
    <font>
      <b/>
      <sz val="14"/>
      <color rgb="FFFF0000"/>
      <name val="Aptos Narrow"/>
      <family val="2"/>
    </font>
    <font>
      <sz val="14"/>
      <color rgb="FFFF0000"/>
      <name val="Aptos Narrow"/>
      <family val="2"/>
    </font>
    <font>
      <b/>
      <sz val="11"/>
      <color theme="0"/>
      <name val="Aptos Display"/>
      <family val="2"/>
    </font>
    <font>
      <b/>
      <sz val="14"/>
      <color theme="0"/>
      <name val="Aptos Display"/>
      <family val="2"/>
    </font>
    <font>
      <sz val="11"/>
      <color theme="1"/>
      <name val="Calibri Light"/>
      <family val="2"/>
      <scheme val="major"/>
    </font>
    <font>
      <b/>
      <sz val="11"/>
      <color theme="1"/>
      <name val="Calibri Light"/>
      <family val="2"/>
      <scheme val="major"/>
    </font>
    <font>
      <sz val="11"/>
      <color theme="1"/>
      <name val="Aptos Narrow"/>
      <family val="2"/>
    </font>
    <font>
      <b/>
      <sz val="11"/>
      <color theme="1"/>
      <name val="Aptos Narrow"/>
      <family val="2"/>
    </font>
    <font>
      <sz val="11"/>
      <name val="Aptos Narrow"/>
      <family val="2"/>
    </font>
    <font>
      <b/>
      <u/>
      <sz val="11"/>
      <name val="Aptos Narrow"/>
      <family val="2"/>
    </font>
    <font>
      <b/>
      <sz val="11"/>
      <name val="Aptos Narrow"/>
      <family val="2"/>
    </font>
    <font>
      <sz val="11"/>
      <name val="Aptos Display"/>
      <family val="2"/>
    </font>
    <font>
      <sz val="12"/>
      <color theme="1"/>
      <name val="Aptos Display"/>
      <family val="2"/>
    </font>
    <font>
      <sz val="12"/>
      <color theme="1"/>
      <name val="Aptos Narrow"/>
      <family val="2"/>
    </font>
    <font>
      <sz val="11"/>
      <color theme="1"/>
      <name val="Aptos Display"/>
      <family val="2"/>
    </font>
    <font>
      <b/>
      <sz val="11"/>
      <name val="Calibri Light"/>
      <family val="2"/>
      <scheme val="major"/>
    </font>
    <font>
      <b/>
      <sz val="14"/>
      <color theme="1"/>
      <name val="Aptos Narrow"/>
    </font>
  </fonts>
  <fills count="9">
    <fill>
      <patternFill patternType="none"/>
    </fill>
    <fill>
      <patternFill patternType="gray125"/>
    </fill>
    <fill>
      <patternFill patternType="solid">
        <fgColor rgb="FFFF9900"/>
        <bgColor indexed="64"/>
      </patternFill>
    </fill>
    <fill>
      <patternFill patternType="solid">
        <fgColor theme="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33CCCC"/>
        <bgColor indexed="64"/>
      </patternFill>
    </fill>
    <fill>
      <patternFill patternType="solid">
        <fgColor theme="4"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3">
    <xf numFmtId="0" fontId="0" fillId="0" borderId="0"/>
    <xf numFmtId="43" fontId="1" fillId="0" borderId="0" applyFont="0" applyFill="0" applyBorder="0" applyAlignment="0" applyProtection="0"/>
    <xf numFmtId="0" fontId="8" fillId="0" borderId="0" applyProtection="0"/>
  </cellStyleXfs>
  <cellXfs count="89">
    <xf numFmtId="0" fontId="0" fillId="0" borderId="0" xfId="0"/>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xf>
    <xf numFmtId="0" fontId="3" fillId="0" borderId="0" xfId="0" applyFont="1" applyAlignment="1">
      <alignment horizontal="lef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43" fontId="3" fillId="0" borderId="1" xfId="1" applyFont="1" applyBorder="1" applyAlignment="1">
      <alignment horizontal="center" vertical="center"/>
    </xf>
    <xf numFmtId="164" fontId="3" fillId="3" borderId="1" xfId="1" applyNumberFormat="1" applyFont="1" applyFill="1" applyBorder="1" applyAlignment="1">
      <alignment horizontal="center" vertical="center"/>
    </xf>
    <xf numFmtId="164" fontId="3" fillId="0" borderId="1" xfId="1" applyNumberFormat="1" applyFont="1" applyBorder="1" applyAlignment="1">
      <alignment horizontal="center" vertical="center"/>
    </xf>
    <xf numFmtId="0" fontId="3" fillId="0" borderId="0" xfId="0" applyFont="1" applyAlignment="1">
      <alignment horizontal="center" vertical="center"/>
    </xf>
    <xf numFmtId="0" fontId="10" fillId="3" borderId="5" xfId="0" applyFont="1" applyFill="1" applyBorder="1" applyAlignment="1">
      <alignment horizontal="left" vertical="center"/>
    </xf>
    <xf numFmtId="0" fontId="3" fillId="0" borderId="0" xfId="0" applyFont="1" applyAlignment="1">
      <alignment horizontal="left" vertical="center" wrapText="1"/>
    </xf>
    <xf numFmtId="43" fontId="3" fillId="0" borderId="0" xfId="1" applyFont="1" applyAlignment="1">
      <alignment horizontal="left" vertical="center"/>
    </xf>
    <xf numFmtId="164" fontId="3" fillId="0" borderId="0" xfId="1" applyNumberFormat="1" applyFont="1" applyAlignment="1">
      <alignment horizontal="left" vertical="center"/>
    </xf>
    <xf numFmtId="0" fontId="11"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xf>
    <xf numFmtId="0" fontId="11" fillId="2" borderId="1" xfId="0" applyFont="1" applyFill="1" applyBorder="1" applyAlignment="1">
      <alignment horizontal="left" vertical="center"/>
    </xf>
    <xf numFmtId="0" fontId="11" fillId="2" borderId="1" xfId="0" applyFont="1" applyFill="1" applyBorder="1" applyAlignment="1">
      <alignment horizontal="left" vertical="center" wrapText="1"/>
    </xf>
    <xf numFmtId="0" fontId="13" fillId="0" borderId="0" xfId="0" applyFont="1" applyAlignment="1">
      <alignment horizontal="left" vertical="center"/>
    </xf>
    <xf numFmtId="0" fontId="14"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165" fontId="14" fillId="4" borderId="1" xfId="1" applyNumberFormat="1" applyFont="1" applyFill="1" applyBorder="1" applyAlignment="1">
      <alignment horizontal="center" vertical="center"/>
    </xf>
    <xf numFmtId="43" fontId="14" fillId="4" borderId="1" xfId="1" applyFont="1" applyFill="1" applyBorder="1" applyAlignment="1">
      <alignment horizontal="center" vertical="center"/>
    </xf>
    <xf numFmtId="43" fontId="13" fillId="4" borderId="1" xfId="1" applyFont="1" applyFill="1" applyBorder="1" applyAlignment="1">
      <alignment horizontal="center" vertical="center"/>
    </xf>
    <xf numFmtId="43" fontId="13" fillId="5" borderId="1" xfId="1" applyFont="1" applyFill="1" applyBorder="1" applyAlignment="1">
      <alignment horizontal="center" vertical="center"/>
    </xf>
    <xf numFmtId="0" fontId="13" fillId="0" borderId="0" xfId="0" applyFont="1" applyAlignment="1">
      <alignment horizontal="center" vertical="center"/>
    </xf>
    <xf numFmtId="0" fontId="15"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17" fillId="3"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43" fontId="15" fillId="3" borderId="1" xfId="1" applyFont="1" applyFill="1" applyBorder="1" applyAlignment="1">
      <alignment horizontal="left" vertical="center"/>
    </xf>
    <xf numFmtId="165" fontId="15" fillId="3" borderId="1" xfId="1" applyNumberFormat="1" applyFont="1" applyFill="1" applyBorder="1" applyAlignment="1">
      <alignment horizontal="left" vertical="center"/>
    </xf>
    <xf numFmtId="43" fontId="16" fillId="0" borderId="1" xfId="1" applyFont="1" applyBorder="1" applyAlignment="1">
      <alignment horizontal="left" vertical="center"/>
    </xf>
    <xf numFmtId="43" fontId="15" fillId="0" borderId="1" xfId="1" applyFont="1" applyBorder="1" applyAlignment="1">
      <alignment horizontal="left" vertical="center"/>
    </xf>
    <xf numFmtId="43" fontId="15" fillId="3" borderId="1" xfId="1" applyFont="1" applyFill="1" applyBorder="1" applyAlignment="1">
      <alignment horizontal="left" vertical="center" wrapText="1"/>
    </xf>
    <xf numFmtId="165" fontId="15" fillId="0" borderId="1" xfId="1" applyNumberFormat="1" applyFont="1" applyFill="1" applyBorder="1" applyAlignment="1">
      <alignment horizontal="left" vertical="center"/>
    </xf>
    <xf numFmtId="0" fontId="20" fillId="3" borderId="1" xfId="0" applyFont="1" applyFill="1" applyBorder="1" applyAlignment="1">
      <alignment horizontal="left" vertical="center" wrapText="1"/>
    </xf>
    <xf numFmtId="0" fontId="21" fillId="3" borderId="1" xfId="0" applyFont="1" applyFill="1" applyBorder="1" applyAlignment="1">
      <alignment horizontal="left" vertical="top" wrapText="1"/>
    </xf>
    <xf numFmtId="43" fontId="16" fillId="6" borderId="1" xfId="1" applyFont="1" applyFill="1" applyBorder="1" applyAlignment="1">
      <alignment horizontal="left" vertical="center"/>
    </xf>
    <xf numFmtId="0" fontId="16" fillId="3" borderId="1" xfId="0" applyFont="1" applyFill="1" applyBorder="1" applyAlignment="1">
      <alignment horizontal="center" vertical="center"/>
    </xf>
    <xf numFmtId="0" fontId="22" fillId="3" borderId="1" xfId="0" applyFont="1" applyFill="1" applyBorder="1" applyAlignment="1">
      <alignment horizontal="left" vertical="top" wrapText="1"/>
    </xf>
    <xf numFmtId="0" fontId="23" fillId="3" borderId="1" xfId="0" applyFont="1" applyFill="1" applyBorder="1" applyAlignment="1">
      <alignment horizontal="left" vertical="center" wrapText="1"/>
    </xf>
    <xf numFmtId="0" fontId="17" fillId="3" borderId="1" xfId="2" applyFont="1" applyFill="1" applyBorder="1" applyAlignment="1" applyProtection="1">
      <alignment horizontal="left"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left" vertical="center" wrapText="1"/>
    </xf>
    <xf numFmtId="0" fontId="13" fillId="0" borderId="0" xfId="0" applyFont="1" applyAlignment="1">
      <alignment horizontal="left" vertical="center" wrapText="1"/>
    </xf>
    <xf numFmtId="165" fontId="13" fillId="0" borderId="0" xfId="1" applyNumberFormat="1" applyFont="1" applyAlignment="1">
      <alignment horizontal="left" vertical="center"/>
    </xf>
    <xf numFmtId="43" fontId="13" fillId="0" borderId="0" xfId="1" applyFont="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left" vertical="center"/>
    </xf>
    <xf numFmtId="43" fontId="3" fillId="0" borderId="1" xfId="1" applyFont="1" applyFill="1" applyBorder="1" applyAlignment="1">
      <alignment horizontal="left" vertical="center"/>
    </xf>
    <xf numFmtId="164" fontId="3" fillId="0" borderId="1" xfId="1" applyNumberFormat="1" applyFont="1" applyFill="1" applyBorder="1" applyAlignment="1">
      <alignment horizontal="left" vertical="center"/>
    </xf>
    <xf numFmtId="0" fontId="3" fillId="0" borderId="1" xfId="0" applyFont="1" applyFill="1" applyBorder="1" applyAlignment="1">
      <alignment horizontal="left" vertical="center" wrapText="1"/>
    </xf>
    <xf numFmtId="164" fontId="3" fillId="0" borderId="1" xfId="1" applyNumberFormat="1" applyFont="1" applyFill="1" applyBorder="1" applyAlignment="1">
      <alignment horizontal="left" vertical="center" wrapText="1"/>
    </xf>
    <xf numFmtId="0" fontId="3" fillId="0" borderId="1" xfId="0" applyFont="1" applyFill="1" applyBorder="1" applyAlignment="1">
      <alignment horizontal="left" vertical="top" wrapText="1"/>
    </xf>
    <xf numFmtId="0" fontId="4" fillId="0" borderId="1" xfId="0" applyFont="1" applyFill="1" applyBorder="1" applyAlignment="1">
      <alignment horizontal="center" vertical="center"/>
    </xf>
    <xf numFmtId="0" fontId="5" fillId="0" borderId="1" xfId="2" applyFont="1" applyFill="1" applyBorder="1" applyAlignment="1" applyProtection="1">
      <alignment horizontal="left" vertical="center" wrapText="1"/>
    </xf>
    <xf numFmtId="165" fontId="3" fillId="0" borderId="1" xfId="1" applyNumberFormat="1" applyFont="1" applyFill="1" applyBorder="1" applyAlignment="1">
      <alignment horizontal="left" vertical="center"/>
    </xf>
    <xf numFmtId="164" fontId="25" fillId="3" borderId="1" xfId="1" applyNumberFormat="1" applyFont="1" applyFill="1" applyBorder="1" applyAlignment="1">
      <alignment horizontal="left" vertical="center"/>
    </xf>
    <xf numFmtId="164" fontId="25" fillId="0" borderId="1" xfId="1" applyNumberFormat="1" applyFont="1" applyBorder="1" applyAlignment="1">
      <alignment horizontal="left" vertical="center"/>
    </xf>
    <xf numFmtId="43" fontId="14" fillId="8" borderId="1" xfId="1" applyFont="1" applyFill="1" applyBorder="1" applyAlignment="1">
      <alignment horizontal="center" vertical="center"/>
    </xf>
    <xf numFmtId="164" fontId="14" fillId="8" borderId="1" xfId="1" applyNumberFormat="1" applyFont="1" applyFill="1" applyBorder="1" applyAlignment="1">
      <alignment horizontal="center" vertical="center"/>
    </xf>
    <xf numFmtId="43" fontId="3" fillId="0" borderId="1" xfId="0" applyNumberFormat="1" applyFont="1" applyBorder="1" applyAlignment="1">
      <alignment horizontal="center" vertical="center"/>
    </xf>
    <xf numFmtId="43" fontId="3" fillId="0" borderId="1" xfId="0" applyNumberFormat="1" applyFont="1" applyBorder="1" applyAlignment="1">
      <alignment horizontal="left" vertical="center"/>
    </xf>
    <xf numFmtId="0" fontId="3" fillId="0" borderId="1" xfId="0" applyFont="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left" vertical="center"/>
    </xf>
    <xf numFmtId="0" fontId="10" fillId="3" borderId="1" xfId="0" applyFont="1" applyFill="1" applyBorder="1" applyAlignment="1">
      <alignment horizontal="left" vertical="center" wrapText="1"/>
    </xf>
    <xf numFmtId="43" fontId="10" fillId="0" borderId="1" xfId="1" applyFont="1" applyBorder="1" applyAlignment="1">
      <alignment horizontal="left" vertical="center"/>
    </xf>
    <xf numFmtId="164" fontId="10" fillId="3" borderId="1" xfId="1" applyNumberFormat="1" applyFont="1" applyFill="1" applyBorder="1" applyAlignment="1">
      <alignment horizontal="left" vertical="center"/>
    </xf>
    <xf numFmtId="164" fontId="10" fillId="0" borderId="1" xfId="1" applyNumberFormat="1" applyFont="1" applyBorder="1" applyAlignment="1">
      <alignment horizontal="left" vertical="center"/>
    </xf>
    <xf numFmtId="0" fontId="3" fillId="0" borderId="1" xfId="0" applyFont="1" applyBorder="1" applyAlignment="1">
      <alignment horizontal="left" vertical="center"/>
    </xf>
    <xf numFmtId="43" fontId="3" fillId="6" borderId="1" xfId="0" applyNumberFormat="1" applyFont="1" applyFill="1" applyBorder="1" applyAlignment="1">
      <alignment horizontal="left" vertical="center"/>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xf numFmtId="0" fontId="24" fillId="7" borderId="4" xfId="0" applyFont="1" applyFill="1" applyBorder="1" applyAlignment="1">
      <alignment horizontal="center" vertical="center"/>
    </xf>
    <xf numFmtId="0" fontId="25" fillId="3" borderId="1" xfId="0" applyFont="1" applyFill="1" applyBorder="1" applyAlignment="1">
      <alignment horizontal="center" vertical="center" wrapText="1"/>
    </xf>
    <xf numFmtId="0" fontId="25" fillId="3" borderId="1" xfId="0" applyFont="1" applyFill="1" applyBorder="1" applyAlignment="1">
      <alignment horizontal="center" vertical="center"/>
    </xf>
    <xf numFmtId="0" fontId="25" fillId="0" borderId="1" xfId="0" applyFont="1" applyBorder="1" applyAlignment="1">
      <alignment horizontal="center" vertical="center"/>
    </xf>
    <xf numFmtId="0" fontId="24" fillId="7" borderId="6"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cellXfs>
  <cellStyles count="3">
    <cellStyle name="Comma" xfId="1" builtinId="3"/>
    <cellStyle name="Normal" xfId="0" builtinId="0"/>
    <cellStyle name="Normal_HDFCPAT" xfId="2" xr:uid="{62143902-DEB1-4CED-8BB6-C7DE483C5A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364673</xdr:colOff>
      <xdr:row>2</xdr:row>
      <xdr:rowOff>391884</xdr:rowOff>
    </xdr:from>
    <xdr:to>
      <xdr:col>34</xdr:col>
      <xdr:colOff>36438</xdr:colOff>
      <xdr:row>13</xdr:row>
      <xdr:rowOff>623800</xdr:rowOff>
    </xdr:to>
    <xdr:pic>
      <xdr:nvPicPr>
        <xdr:cNvPr id="2" name="Picture 1">
          <a:extLst>
            <a:ext uri="{FF2B5EF4-FFF2-40B4-BE49-F238E27FC236}">
              <a16:creationId xmlns:a16="http://schemas.microsoft.com/office/drawing/2014/main" id="{AA0E6218-A286-4AA5-A7B0-7680D1244BD0}"/>
            </a:ext>
          </a:extLst>
        </xdr:cNvPr>
        <xdr:cNvPicPr>
          <a:picLocks noChangeAspect="1"/>
        </xdr:cNvPicPr>
      </xdr:nvPicPr>
      <xdr:blipFill>
        <a:blip xmlns:r="http://schemas.openxmlformats.org/officeDocument/2006/relationships" r:embed="rId1"/>
        <a:stretch>
          <a:fillRect/>
        </a:stretch>
      </xdr:blipFill>
      <xdr:spPr>
        <a:xfrm>
          <a:off x="21156387" y="854527"/>
          <a:ext cx="9033480" cy="80152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DT%20Acc/DESKTOP%20106/TFS/Delhi%20Stores/TFS_T1%20Delhi%20Carts__FDT%20RV1.2_18092024%20After%20MB%20B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arista"/>
      <sheetName val="Barishta MB Sheet "/>
      <sheetName val="MOMO Express"/>
      <sheetName val="MOMO MB Sheet"/>
      <sheetName val="Wrap it up"/>
      <sheetName val="Wrap it up MB"/>
      <sheetName val="Burger Pizza"/>
      <sheetName val="Burger Pizza MB Sht"/>
      <sheetName val="Cafeccino1"/>
      <sheetName val="Cafeccino MB Sheet"/>
      <sheetName val="Flying Bite"/>
      <sheetName val="Flying Bite MB"/>
      <sheetName val="Healthy Eats"/>
      <sheetName val="Healthy Eats MB"/>
      <sheetName val="Masala Kitchen"/>
      <sheetName val="Masala Kitchen MB1"/>
      <sheetName val="Express Idli"/>
      <sheetName val="Express Idli MB"/>
    </sheetNames>
    <sheetDataSet>
      <sheetData sheetId="0"/>
      <sheetData sheetId="1"/>
      <sheetData sheetId="2">
        <row r="25">
          <cell r="L25">
            <v>0</v>
          </cell>
        </row>
        <row r="27">
          <cell r="L27">
            <v>1</v>
          </cell>
        </row>
        <row r="28">
          <cell r="L28">
            <v>1</v>
          </cell>
        </row>
        <row r="31">
          <cell r="L31">
            <v>1</v>
          </cell>
        </row>
        <row r="33">
          <cell r="L33">
            <v>1</v>
          </cell>
        </row>
        <row r="42">
          <cell r="L42">
            <v>0</v>
          </cell>
        </row>
        <row r="43">
          <cell r="L43">
            <v>0</v>
          </cell>
        </row>
        <row r="44">
          <cell r="L44">
            <v>0</v>
          </cell>
        </row>
        <row r="45">
          <cell r="L45">
            <v>1</v>
          </cell>
        </row>
        <row r="46">
          <cell r="L46">
            <v>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tabSelected="1" view="pageBreakPreview" zoomScale="60" zoomScaleNormal="70" workbookViewId="0">
      <selection activeCell="K37" sqref="K37"/>
    </sheetView>
  </sheetViews>
  <sheetFormatPr defaultColWidth="8.85546875" defaultRowHeight="18"/>
  <cols>
    <col min="1" max="1" width="9.5703125" style="10" bestFit="1" customWidth="1"/>
    <col min="2" max="2" width="43.42578125" style="10" bestFit="1" customWidth="1"/>
    <col min="3" max="3" width="86" style="4" bestFit="1" customWidth="1"/>
    <col min="4" max="4" width="24" style="12" bestFit="1" customWidth="1"/>
    <col min="5" max="5" width="7.7109375" style="4" bestFit="1" customWidth="1"/>
    <col min="6" max="6" width="11.28515625" style="13" bestFit="1" customWidth="1"/>
    <col min="7" max="7" width="13.7109375" style="14" bestFit="1" customWidth="1"/>
    <col min="8" max="8" width="19.42578125" style="14" bestFit="1" customWidth="1"/>
    <col min="9" max="9" width="12.42578125" style="10" customWidth="1"/>
    <col min="10" max="10" width="23.140625" style="4" customWidth="1"/>
    <col min="11" max="11" width="12.5703125" style="4" bestFit="1" customWidth="1"/>
    <col min="12" max="16384" width="8.85546875" style="4"/>
  </cols>
  <sheetData>
    <row r="1" spans="1:11" ht="18" customHeight="1">
      <c r="A1" s="1"/>
      <c r="B1" s="2" t="s">
        <v>0</v>
      </c>
      <c r="C1" s="3" t="s">
        <v>1</v>
      </c>
      <c r="D1" s="3" t="s">
        <v>2</v>
      </c>
      <c r="E1" s="77" t="s">
        <v>118</v>
      </c>
      <c r="F1" s="78"/>
      <c r="G1" s="78"/>
      <c r="H1" s="79"/>
      <c r="I1" s="77" t="s">
        <v>121</v>
      </c>
      <c r="J1" s="83"/>
    </row>
    <row r="2" spans="1:11" s="10" customFormat="1">
      <c r="A2" s="5" t="s">
        <v>4</v>
      </c>
      <c r="B2" s="6" t="s">
        <v>5</v>
      </c>
      <c r="C2" s="5" t="s">
        <v>6</v>
      </c>
      <c r="D2" s="6" t="s">
        <v>7</v>
      </c>
      <c r="E2" s="5" t="s">
        <v>8</v>
      </c>
      <c r="F2" s="7" t="s">
        <v>9</v>
      </c>
      <c r="G2" s="8" t="s">
        <v>10</v>
      </c>
      <c r="H2" s="9" t="s">
        <v>11</v>
      </c>
      <c r="I2" s="64" t="s">
        <v>9</v>
      </c>
      <c r="J2" s="65" t="s">
        <v>11</v>
      </c>
      <c r="K2" s="68" t="s">
        <v>122</v>
      </c>
    </row>
    <row r="3" spans="1:11" ht="126">
      <c r="A3" s="5">
        <v>1</v>
      </c>
      <c r="B3" s="51" t="s">
        <v>12</v>
      </c>
      <c r="C3" s="52" t="s">
        <v>74</v>
      </c>
      <c r="D3" s="52" t="s">
        <v>13</v>
      </c>
      <c r="E3" s="53" t="s">
        <v>14</v>
      </c>
      <c r="F3" s="54">
        <v>280</v>
      </c>
      <c r="G3" s="55">
        <v>165</v>
      </c>
      <c r="H3" s="55">
        <f t="shared" ref="H3:H24" si="0">F3*G3</f>
        <v>46200</v>
      </c>
      <c r="I3" s="66">
        <f>+'JMS '!K3</f>
        <v>218</v>
      </c>
      <c r="J3" s="67">
        <f>+G3*I3</f>
        <v>35970</v>
      </c>
      <c r="K3" s="67">
        <f>+I3-F3</f>
        <v>-62</v>
      </c>
    </row>
    <row r="4" spans="1:11" ht="36">
      <c r="A4" s="5">
        <f>A3+1</f>
        <v>2</v>
      </c>
      <c r="B4" s="51" t="s">
        <v>15</v>
      </c>
      <c r="C4" s="56" t="s">
        <v>16</v>
      </c>
      <c r="D4" s="56" t="s">
        <v>17</v>
      </c>
      <c r="E4" s="56" t="s">
        <v>18</v>
      </c>
      <c r="F4" s="54">
        <v>6.57</v>
      </c>
      <c r="G4" s="57">
        <v>2000</v>
      </c>
      <c r="H4" s="55">
        <f t="shared" si="0"/>
        <v>13140</v>
      </c>
      <c r="I4" s="66">
        <f>+'JMS '!K10</f>
        <v>6.5662500000000001</v>
      </c>
      <c r="J4" s="67">
        <f t="shared" ref="J4:J23" si="1">+G4*I4</f>
        <v>13132.5</v>
      </c>
      <c r="K4" s="67">
        <f t="shared" ref="K4:K23" si="2">+I4-F4</f>
        <v>-3.7500000000001421E-3</v>
      </c>
    </row>
    <row r="5" spans="1:11" ht="54">
      <c r="A5" s="5">
        <f t="shared" ref="A5:A24" si="3">A4+1</f>
        <v>3</v>
      </c>
      <c r="B5" s="51" t="s">
        <v>19</v>
      </c>
      <c r="C5" s="56" t="s">
        <v>20</v>
      </c>
      <c r="D5" s="56"/>
      <c r="E5" s="56" t="s">
        <v>18</v>
      </c>
      <c r="F5" s="54">
        <v>6.57</v>
      </c>
      <c r="G5" s="57">
        <v>850</v>
      </c>
      <c r="H5" s="55">
        <f t="shared" si="0"/>
        <v>5584.5</v>
      </c>
      <c r="I5" s="66">
        <f>+'JMS '!K12</f>
        <v>6.5662500000000001</v>
      </c>
      <c r="J5" s="67">
        <f t="shared" si="1"/>
        <v>5581.3125</v>
      </c>
      <c r="K5" s="67">
        <f t="shared" si="2"/>
        <v>-3.7500000000001421E-3</v>
      </c>
    </row>
    <row r="6" spans="1:11" ht="90">
      <c r="A6" s="5">
        <f t="shared" si="3"/>
        <v>4</v>
      </c>
      <c r="B6" s="51" t="s">
        <v>21</v>
      </c>
      <c r="C6" s="52" t="s">
        <v>75</v>
      </c>
      <c r="D6" s="52" t="s">
        <v>22</v>
      </c>
      <c r="E6" s="53" t="s">
        <v>18</v>
      </c>
      <c r="F6" s="54">
        <v>38.03</v>
      </c>
      <c r="G6" s="55">
        <v>2800</v>
      </c>
      <c r="H6" s="55">
        <f t="shared" si="0"/>
        <v>106484</v>
      </c>
      <c r="I6" s="66">
        <f>+'JMS '!K14</f>
        <v>31.04</v>
      </c>
      <c r="J6" s="67">
        <f t="shared" si="1"/>
        <v>86912</v>
      </c>
      <c r="K6" s="67">
        <f t="shared" si="2"/>
        <v>-6.990000000000002</v>
      </c>
    </row>
    <row r="7" spans="1:11" ht="36">
      <c r="A7" s="5">
        <f t="shared" si="3"/>
        <v>5</v>
      </c>
      <c r="B7" s="51" t="s">
        <v>23</v>
      </c>
      <c r="C7" s="52" t="s">
        <v>24</v>
      </c>
      <c r="D7" s="52" t="s">
        <v>25</v>
      </c>
      <c r="E7" s="53" t="s">
        <v>18</v>
      </c>
      <c r="F7" s="54">
        <v>4.71</v>
      </c>
      <c r="G7" s="55">
        <v>650</v>
      </c>
      <c r="H7" s="55">
        <f t="shared" si="0"/>
        <v>3061.5</v>
      </c>
      <c r="I7" s="66">
        <f>+'JMS '!K22</f>
        <v>3.66</v>
      </c>
      <c r="J7" s="67">
        <f t="shared" si="1"/>
        <v>2379</v>
      </c>
      <c r="K7" s="67">
        <f t="shared" si="2"/>
        <v>-1.0499999999999998</v>
      </c>
    </row>
    <row r="8" spans="1:11" ht="36">
      <c r="A8" s="5">
        <f t="shared" si="3"/>
        <v>6</v>
      </c>
      <c r="B8" s="51" t="s">
        <v>26</v>
      </c>
      <c r="C8" s="58" t="s">
        <v>27</v>
      </c>
      <c r="D8" s="56" t="s">
        <v>28</v>
      </c>
      <c r="E8" s="56" t="s">
        <v>29</v>
      </c>
      <c r="F8" s="54">
        <f>'[1]Barishta MB Sheet '!L25</f>
        <v>0</v>
      </c>
      <c r="G8" s="57">
        <v>6500</v>
      </c>
      <c r="H8" s="55">
        <f t="shared" si="0"/>
        <v>0</v>
      </c>
      <c r="I8" s="66">
        <f>+'JMS '!K25</f>
        <v>0</v>
      </c>
      <c r="J8" s="67">
        <f t="shared" si="1"/>
        <v>0</v>
      </c>
      <c r="K8" s="67">
        <f t="shared" si="2"/>
        <v>0</v>
      </c>
    </row>
    <row r="9" spans="1:11" ht="72">
      <c r="A9" s="5">
        <f t="shared" si="3"/>
        <v>7</v>
      </c>
      <c r="B9" s="59" t="s">
        <v>30</v>
      </c>
      <c r="C9" s="58" t="s">
        <v>31</v>
      </c>
      <c r="D9" s="56" t="s">
        <v>32</v>
      </c>
      <c r="E9" s="56" t="s">
        <v>29</v>
      </c>
      <c r="F9" s="54">
        <v>0</v>
      </c>
      <c r="G9" s="57">
        <v>24000</v>
      </c>
      <c r="H9" s="55">
        <f t="shared" si="0"/>
        <v>0</v>
      </c>
      <c r="I9" s="66">
        <f>+'JMS '!K26</f>
        <v>0</v>
      </c>
      <c r="J9" s="67">
        <f t="shared" si="1"/>
        <v>0</v>
      </c>
      <c r="K9" s="67">
        <f t="shared" si="2"/>
        <v>0</v>
      </c>
    </row>
    <row r="10" spans="1:11" ht="54">
      <c r="A10" s="5">
        <f t="shared" si="3"/>
        <v>8</v>
      </c>
      <c r="B10" s="59" t="s">
        <v>33</v>
      </c>
      <c r="C10" s="56" t="s">
        <v>34</v>
      </c>
      <c r="D10" s="56" t="s">
        <v>35</v>
      </c>
      <c r="E10" s="56" t="s">
        <v>36</v>
      </c>
      <c r="F10" s="54">
        <f>'[1]Barishta MB Sheet '!L27</f>
        <v>1</v>
      </c>
      <c r="G10" s="57">
        <v>35000</v>
      </c>
      <c r="H10" s="55">
        <f t="shared" si="0"/>
        <v>35000</v>
      </c>
      <c r="I10" s="66">
        <f>+'JMS '!K27</f>
        <v>1</v>
      </c>
      <c r="J10" s="67">
        <f t="shared" si="1"/>
        <v>35000</v>
      </c>
      <c r="K10" s="67">
        <f t="shared" si="2"/>
        <v>0</v>
      </c>
    </row>
    <row r="11" spans="1:11" ht="36">
      <c r="A11" s="5">
        <f t="shared" si="3"/>
        <v>9</v>
      </c>
      <c r="B11" s="51" t="s">
        <v>37</v>
      </c>
      <c r="C11" s="56" t="s">
        <v>38</v>
      </c>
      <c r="D11" s="56" t="s">
        <v>35</v>
      </c>
      <c r="E11" s="53" t="s">
        <v>39</v>
      </c>
      <c r="F11" s="54">
        <f>'[1]Barishta MB Sheet '!L28</f>
        <v>1</v>
      </c>
      <c r="G11" s="55">
        <v>24000</v>
      </c>
      <c r="H11" s="55">
        <f t="shared" si="0"/>
        <v>24000</v>
      </c>
      <c r="I11" s="66">
        <f>+'JMS '!L28</f>
        <v>1</v>
      </c>
      <c r="J11" s="67">
        <f t="shared" si="1"/>
        <v>24000</v>
      </c>
      <c r="K11" s="67">
        <f t="shared" si="2"/>
        <v>0</v>
      </c>
    </row>
    <row r="12" spans="1:11" ht="54">
      <c r="A12" s="5">
        <f t="shared" si="3"/>
        <v>10</v>
      </c>
      <c r="B12" s="59" t="s">
        <v>40</v>
      </c>
      <c r="C12" s="56" t="s">
        <v>76</v>
      </c>
      <c r="D12" s="56" t="s">
        <v>41</v>
      </c>
      <c r="E12" s="56" t="s">
        <v>36</v>
      </c>
      <c r="F12" s="54">
        <v>3</v>
      </c>
      <c r="G12" s="57">
        <v>2500</v>
      </c>
      <c r="H12" s="55">
        <f t="shared" si="0"/>
        <v>7500</v>
      </c>
      <c r="I12" s="66">
        <f>+'JMS '!L29</f>
        <v>2</v>
      </c>
      <c r="J12" s="67">
        <f t="shared" si="1"/>
        <v>5000</v>
      </c>
      <c r="K12" s="67">
        <f t="shared" si="2"/>
        <v>-1</v>
      </c>
    </row>
    <row r="13" spans="1:11">
      <c r="A13" s="5">
        <f t="shared" si="3"/>
        <v>11</v>
      </c>
      <c r="B13" s="51" t="s">
        <v>42</v>
      </c>
      <c r="C13" s="56" t="s">
        <v>43</v>
      </c>
      <c r="D13" s="56" t="s">
        <v>44</v>
      </c>
      <c r="E13" s="56" t="s">
        <v>36</v>
      </c>
      <c r="F13" s="54">
        <v>3</v>
      </c>
      <c r="G13" s="57">
        <v>650</v>
      </c>
      <c r="H13" s="55">
        <f t="shared" si="0"/>
        <v>1950</v>
      </c>
      <c r="I13" s="66">
        <f>+'JMS '!L30</f>
        <v>2</v>
      </c>
      <c r="J13" s="67">
        <f t="shared" si="1"/>
        <v>1300</v>
      </c>
      <c r="K13" s="67">
        <f t="shared" si="2"/>
        <v>-1</v>
      </c>
    </row>
    <row r="14" spans="1:11" ht="54">
      <c r="A14" s="5">
        <f t="shared" si="3"/>
        <v>12</v>
      </c>
      <c r="B14" s="51" t="s">
        <v>45</v>
      </c>
      <c r="C14" s="60" t="s">
        <v>46</v>
      </c>
      <c r="D14" s="56" t="s">
        <v>47</v>
      </c>
      <c r="E14" s="53" t="s">
        <v>36</v>
      </c>
      <c r="F14" s="54">
        <f>'[1]Barishta MB Sheet '!L31</f>
        <v>1</v>
      </c>
      <c r="G14" s="55">
        <v>35000</v>
      </c>
      <c r="H14" s="55">
        <f t="shared" si="0"/>
        <v>35000</v>
      </c>
      <c r="I14" s="66">
        <f>+'JMS '!L31</f>
        <v>1</v>
      </c>
      <c r="J14" s="67">
        <f t="shared" si="1"/>
        <v>35000</v>
      </c>
      <c r="K14" s="67">
        <f t="shared" si="2"/>
        <v>0</v>
      </c>
    </row>
    <row r="15" spans="1:11">
      <c r="A15" s="5">
        <f t="shared" si="3"/>
        <v>13</v>
      </c>
      <c r="B15" s="51" t="s">
        <v>48</v>
      </c>
      <c r="C15" s="60" t="s">
        <v>49</v>
      </c>
      <c r="D15" s="56"/>
      <c r="E15" s="53" t="s">
        <v>36</v>
      </c>
      <c r="F15" s="54">
        <v>2</v>
      </c>
      <c r="G15" s="55">
        <v>3500</v>
      </c>
      <c r="H15" s="55">
        <f t="shared" si="0"/>
        <v>7000</v>
      </c>
      <c r="I15" s="66">
        <f>+'JMS '!L32</f>
        <v>2</v>
      </c>
      <c r="J15" s="67">
        <f t="shared" si="1"/>
        <v>7000</v>
      </c>
      <c r="K15" s="67">
        <f t="shared" si="2"/>
        <v>0</v>
      </c>
    </row>
    <row r="16" spans="1:11" ht="36">
      <c r="A16" s="5">
        <f t="shared" si="3"/>
        <v>14</v>
      </c>
      <c r="B16" s="51" t="s">
        <v>50</v>
      </c>
      <c r="C16" s="60" t="s">
        <v>51</v>
      </c>
      <c r="D16" s="56" t="s">
        <v>52</v>
      </c>
      <c r="E16" s="54" t="s">
        <v>29</v>
      </c>
      <c r="F16" s="54">
        <f>'[1]Barishta MB Sheet '!L33</f>
        <v>1</v>
      </c>
      <c r="G16" s="61">
        <v>15000</v>
      </c>
      <c r="H16" s="54">
        <f t="shared" si="0"/>
        <v>15000</v>
      </c>
      <c r="I16" s="66">
        <f>+'JMS '!L33</f>
        <v>1</v>
      </c>
      <c r="J16" s="67">
        <f t="shared" si="1"/>
        <v>15000</v>
      </c>
      <c r="K16" s="67">
        <f t="shared" si="2"/>
        <v>0</v>
      </c>
    </row>
    <row r="17" spans="1:11" ht="36">
      <c r="A17" s="5">
        <f t="shared" si="3"/>
        <v>15</v>
      </c>
      <c r="B17" s="51" t="s">
        <v>53</v>
      </c>
      <c r="C17" s="60" t="s">
        <v>54</v>
      </c>
      <c r="D17" s="56" t="s">
        <v>47</v>
      </c>
      <c r="E17" s="54" t="s">
        <v>55</v>
      </c>
      <c r="F17" s="54">
        <v>5</v>
      </c>
      <c r="G17" s="61">
        <v>850</v>
      </c>
      <c r="H17" s="55">
        <f t="shared" si="0"/>
        <v>4250</v>
      </c>
      <c r="I17" s="66">
        <v>5</v>
      </c>
      <c r="J17" s="67">
        <f t="shared" si="1"/>
        <v>4250</v>
      </c>
      <c r="K17" s="76">
        <f>+'JMS '!L34-BOQ!I17</f>
        <v>5</v>
      </c>
    </row>
    <row r="18" spans="1:11" ht="36">
      <c r="A18" s="5">
        <f t="shared" si="3"/>
        <v>16</v>
      </c>
      <c r="B18" s="51" t="s">
        <v>56</v>
      </c>
      <c r="C18" s="56" t="s">
        <v>57</v>
      </c>
      <c r="D18" s="56" t="s">
        <v>58</v>
      </c>
      <c r="E18" s="53" t="s">
        <v>59</v>
      </c>
      <c r="F18" s="54">
        <v>114.48</v>
      </c>
      <c r="G18" s="55">
        <v>150</v>
      </c>
      <c r="H18" s="55">
        <f t="shared" si="0"/>
        <v>17172</v>
      </c>
      <c r="I18" s="66">
        <v>114.48</v>
      </c>
      <c r="J18" s="67">
        <f t="shared" si="1"/>
        <v>17172</v>
      </c>
      <c r="K18" s="76">
        <f>+'JMS '!L35-BOQ!I18</f>
        <v>110.70287999999995</v>
      </c>
    </row>
    <row r="19" spans="1:11" ht="36">
      <c r="A19" s="5">
        <f t="shared" si="3"/>
        <v>17</v>
      </c>
      <c r="B19" s="51" t="s">
        <v>60</v>
      </c>
      <c r="C19" s="56" t="s">
        <v>61</v>
      </c>
      <c r="D19" s="56" t="s">
        <v>62</v>
      </c>
      <c r="E19" s="53" t="s">
        <v>36</v>
      </c>
      <c r="F19" s="54">
        <f>'[1]Barishta MB Sheet '!L42</f>
        <v>0</v>
      </c>
      <c r="G19" s="55">
        <v>15000</v>
      </c>
      <c r="H19" s="55">
        <f t="shared" si="0"/>
        <v>0</v>
      </c>
      <c r="I19" s="68"/>
      <c r="J19" s="67">
        <f t="shared" si="1"/>
        <v>0</v>
      </c>
      <c r="K19" s="67">
        <f t="shared" si="2"/>
        <v>0</v>
      </c>
    </row>
    <row r="20" spans="1:11" ht="54">
      <c r="A20" s="5">
        <f t="shared" si="3"/>
        <v>18</v>
      </c>
      <c r="B20" s="51" t="s">
        <v>63</v>
      </c>
      <c r="C20" s="56" t="s">
        <v>64</v>
      </c>
      <c r="D20" s="56" t="s">
        <v>62</v>
      </c>
      <c r="E20" s="53" t="s">
        <v>36</v>
      </c>
      <c r="F20" s="54">
        <f>'[1]Barishta MB Sheet '!L43</f>
        <v>0</v>
      </c>
      <c r="G20" s="55">
        <v>4500</v>
      </c>
      <c r="H20" s="55">
        <f t="shared" si="0"/>
        <v>0</v>
      </c>
      <c r="I20" s="68"/>
      <c r="J20" s="67">
        <f t="shared" si="1"/>
        <v>0</v>
      </c>
      <c r="K20" s="67">
        <f t="shared" si="2"/>
        <v>0</v>
      </c>
    </row>
    <row r="21" spans="1:11" ht="36">
      <c r="A21" s="5">
        <f t="shared" si="3"/>
        <v>19</v>
      </c>
      <c r="B21" s="51" t="s">
        <v>65</v>
      </c>
      <c r="C21" s="56" t="s">
        <v>66</v>
      </c>
      <c r="D21" s="56" t="s">
        <v>67</v>
      </c>
      <c r="E21" s="53" t="s">
        <v>68</v>
      </c>
      <c r="F21" s="54">
        <f>'[1]Barishta MB Sheet '!L44</f>
        <v>0</v>
      </c>
      <c r="G21" s="55">
        <v>38000</v>
      </c>
      <c r="H21" s="55">
        <f t="shared" si="0"/>
        <v>0</v>
      </c>
      <c r="I21" s="68"/>
      <c r="J21" s="67">
        <f t="shared" si="1"/>
        <v>0</v>
      </c>
      <c r="K21" s="67">
        <f t="shared" si="2"/>
        <v>0</v>
      </c>
    </row>
    <row r="22" spans="1:11">
      <c r="A22" s="5">
        <f t="shared" si="3"/>
        <v>20</v>
      </c>
      <c r="B22" s="51" t="s">
        <v>69</v>
      </c>
      <c r="C22" s="56" t="s">
        <v>70</v>
      </c>
      <c r="D22" s="56"/>
      <c r="E22" s="53" t="s">
        <v>71</v>
      </c>
      <c r="F22" s="54">
        <f>'[1]Barishta MB Sheet '!L45</f>
        <v>1</v>
      </c>
      <c r="G22" s="55">
        <v>38000</v>
      </c>
      <c r="H22" s="55">
        <f t="shared" si="0"/>
        <v>38000</v>
      </c>
      <c r="I22" s="68">
        <v>1</v>
      </c>
      <c r="J22" s="67">
        <f t="shared" si="1"/>
        <v>38000</v>
      </c>
      <c r="K22" s="67">
        <f t="shared" si="2"/>
        <v>0</v>
      </c>
    </row>
    <row r="23" spans="1:11">
      <c r="A23" s="5">
        <f t="shared" si="3"/>
        <v>21</v>
      </c>
      <c r="B23" s="51" t="s">
        <v>72</v>
      </c>
      <c r="C23" s="56" t="s">
        <v>70</v>
      </c>
      <c r="D23" s="56"/>
      <c r="E23" s="53" t="s">
        <v>71</v>
      </c>
      <c r="F23" s="54">
        <f>'[1]Barishta MB Sheet '!L46</f>
        <v>2</v>
      </c>
      <c r="G23" s="55">
        <v>10000</v>
      </c>
      <c r="H23" s="55">
        <f t="shared" si="0"/>
        <v>20000</v>
      </c>
      <c r="I23" s="68">
        <v>2</v>
      </c>
      <c r="J23" s="67">
        <f t="shared" si="1"/>
        <v>20000</v>
      </c>
      <c r="K23" s="67">
        <f t="shared" si="2"/>
        <v>0</v>
      </c>
    </row>
    <row r="24" spans="1:11">
      <c r="A24" s="5">
        <f t="shared" si="3"/>
        <v>22</v>
      </c>
      <c r="B24" s="69"/>
      <c r="C24" s="70" t="s">
        <v>73</v>
      </c>
      <c r="D24" s="71"/>
      <c r="E24" s="70"/>
      <c r="F24" s="72"/>
      <c r="G24" s="73"/>
      <c r="H24" s="74">
        <f t="shared" si="0"/>
        <v>0</v>
      </c>
      <c r="I24" s="68"/>
      <c r="J24" s="75"/>
      <c r="K24" s="75"/>
    </row>
    <row r="25" spans="1:11">
      <c r="A25" s="80" t="s">
        <v>120</v>
      </c>
      <c r="B25" s="80"/>
      <c r="C25" s="80"/>
      <c r="D25" s="80"/>
      <c r="E25" s="80"/>
      <c r="F25" s="80"/>
      <c r="G25" s="80"/>
      <c r="H25" s="62">
        <f>SUM(H3:H24)</f>
        <v>379342</v>
      </c>
      <c r="I25" s="68"/>
      <c r="J25" s="62">
        <f>SUM(J3:J24)</f>
        <v>345696.8125</v>
      </c>
      <c r="K25" s="75"/>
    </row>
    <row r="26" spans="1:11">
      <c r="A26" s="81" t="s">
        <v>117</v>
      </c>
      <c r="B26" s="81"/>
      <c r="C26" s="81"/>
      <c r="D26" s="81"/>
      <c r="E26" s="81"/>
      <c r="F26" s="81"/>
      <c r="G26" s="81"/>
      <c r="H26" s="63">
        <f>+H25*3.5/100</f>
        <v>13276.97</v>
      </c>
      <c r="I26" s="68"/>
      <c r="J26" s="63">
        <f>+J25*3.5/100</f>
        <v>12099.3884375</v>
      </c>
      <c r="K26" s="75"/>
    </row>
    <row r="27" spans="1:11">
      <c r="A27" s="82" t="s">
        <v>119</v>
      </c>
      <c r="B27" s="82"/>
      <c r="C27" s="82"/>
      <c r="D27" s="82"/>
      <c r="E27" s="82"/>
      <c r="F27" s="82"/>
      <c r="G27" s="82"/>
      <c r="H27" s="63">
        <f>+H25-H26</f>
        <v>366065.03</v>
      </c>
      <c r="I27" s="68"/>
      <c r="J27" s="63">
        <f>+J25-J26</f>
        <v>333597.42406250001</v>
      </c>
      <c r="K27" s="75"/>
    </row>
  </sheetData>
  <mergeCells count="5">
    <mergeCell ref="E1:H1"/>
    <mergeCell ref="A25:G25"/>
    <mergeCell ref="A26:G26"/>
    <mergeCell ref="A27:G27"/>
    <mergeCell ref="I1:J1"/>
  </mergeCells>
  <pageMargins left="0.7" right="0.7" top="0.75" bottom="0.75" header="0.3" footer="0.3"/>
  <pageSetup scale="3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7BA53-4679-47E2-A6CF-1402EF820FB2}">
  <dimension ref="A1:O50"/>
  <sheetViews>
    <sheetView view="pageBreakPreview" zoomScale="85" zoomScaleNormal="100" zoomScaleSheetLayoutView="85" workbookViewId="0">
      <selection activeCell="N7" sqref="N7"/>
    </sheetView>
  </sheetViews>
  <sheetFormatPr defaultColWidth="8.85546875" defaultRowHeight="15"/>
  <cols>
    <col min="1" max="1" width="5.28515625" style="27" bestFit="1" customWidth="1"/>
    <col min="2" max="2" width="28.7109375" style="27" customWidth="1"/>
    <col min="3" max="3" width="59" style="20" bestFit="1" customWidth="1"/>
    <col min="4" max="4" width="15.140625" style="48" bestFit="1" customWidth="1"/>
    <col min="5" max="5" width="12.7109375" style="20" bestFit="1" customWidth="1"/>
    <col min="6" max="6" width="5.7109375" style="20" bestFit="1" customWidth="1"/>
    <col min="7" max="7" width="9" style="49" bestFit="1" customWidth="1"/>
    <col min="8" max="8" width="8.140625" style="50" customWidth="1"/>
    <col min="9" max="9" width="7.85546875" style="49" bestFit="1" customWidth="1"/>
    <col min="10" max="10" width="8.7109375" style="50" customWidth="1"/>
    <col min="11" max="11" width="9.28515625" style="50" bestFit="1" customWidth="1"/>
    <col min="12" max="12" width="20.28515625" style="50" customWidth="1"/>
    <col min="13" max="13" width="18.5703125" style="20" customWidth="1"/>
    <col min="14" max="16384" width="8.85546875" style="20"/>
  </cols>
  <sheetData>
    <row r="1" spans="1:12" ht="30">
      <c r="A1" s="15"/>
      <c r="B1" s="16" t="s">
        <v>0</v>
      </c>
      <c r="C1" s="17" t="s">
        <v>1</v>
      </c>
      <c r="D1" s="18" t="s">
        <v>2</v>
      </c>
      <c r="E1" s="19" t="s">
        <v>3</v>
      </c>
      <c r="F1" s="84" t="s">
        <v>77</v>
      </c>
      <c r="G1" s="85"/>
      <c r="H1" s="85"/>
      <c r="I1" s="85"/>
      <c r="J1" s="85"/>
      <c r="K1" s="86"/>
      <c r="L1" s="18"/>
    </row>
    <row r="2" spans="1:12" s="27" customFormat="1">
      <c r="A2" s="21" t="s">
        <v>4</v>
      </c>
      <c r="B2" s="22" t="s">
        <v>5</v>
      </c>
      <c r="C2" s="21" t="s">
        <v>6</v>
      </c>
      <c r="D2" s="22" t="s">
        <v>7</v>
      </c>
      <c r="E2" s="21" t="s">
        <v>78</v>
      </c>
      <c r="F2" s="21" t="s">
        <v>8</v>
      </c>
      <c r="G2" s="23" t="s">
        <v>79</v>
      </c>
      <c r="H2" s="24" t="s">
        <v>80</v>
      </c>
      <c r="I2" s="23" t="s">
        <v>81</v>
      </c>
      <c r="J2" s="24" t="s">
        <v>82</v>
      </c>
      <c r="K2" s="25" t="s">
        <v>83</v>
      </c>
      <c r="L2" s="26" t="s">
        <v>84</v>
      </c>
    </row>
    <row r="3" spans="1:12" ht="114.75">
      <c r="A3" s="28">
        <v>1</v>
      </c>
      <c r="B3" s="29" t="s">
        <v>12</v>
      </c>
      <c r="C3" s="30" t="s">
        <v>85</v>
      </c>
      <c r="D3" s="30" t="s">
        <v>13</v>
      </c>
      <c r="E3" s="31"/>
      <c r="F3" s="32" t="s">
        <v>14</v>
      </c>
      <c r="G3" s="33"/>
      <c r="H3" s="32"/>
      <c r="I3" s="33"/>
      <c r="J3" s="32"/>
      <c r="K3" s="32">
        <f>SUM(J3:J9)</f>
        <v>218</v>
      </c>
      <c r="L3" s="34">
        <f>K3</f>
        <v>218</v>
      </c>
    </row>
    <row r="4" spans="1:12">
      <c r="A4" s="28"/>
      <c r="B4" s="29"/>
      <c r="C4" s="30" t="s">
        <v>86</v>
      </c>
      <c r="D4" s="30"/>
      <c r="E4" s="31"/>
      <c r="F4" s="32"/>
      <c r="G4" s="33"/>
      <c r="H4" s="32"/>
      <c r="I4" s="33"/>
      <c r="J4" s="32">
        <f>96/2</f>
        <v>48</v>
      </c>
      <c r="K4" s="32"/>
      <c r="L4" s="35"/>
    </row>
    <row r="5" spans="1:12">
      <c r="A5" s="28"/>
      <c r="B5" s="29"/>
      <c r="C5" s="30" t="s">
        <v>87</v>
      </c>
      <c r="D5" s="30"/>
      <c r="E5" s="31"/>
      <c r="F5" s="32"/>
      <c r="G5" s="33"/>
      <c r="H5" s="32"/>
      <c r="I5" s="33"/>
      <c r="J5" s="32">
        <f>116/2</f>
        <v>58</v>
      </c>
      <c r="K5" s="32"/>
      <c r="L5" s="35"/>
    </row>
    <row r="6" spans="1:12">
      <c r="A6" s="28"/>
      <c r="B6" s="29"/>
      <c r="C6" s="30" t="s">
        <v>88</v>
      </c>
      <c r="D6" s="30"/>
      <c r="E6" s="31"/>
      <c r="F6" s="32"/>
      <c r="G6" s="33"/>
      <c r="H6" s="32"/>
      <c r="I6" s="33"/>
      <c r="J6" s="32">
        <f>51/2</f>
        <v>25.5</v>
      </c>
      <c r="K6" s="32"/>
      <c r="L6" s="35"/>
    </row>
    <row r="7" spans="1:12">
      <c r="A7" s="28"/>
      <c r="B7" s="29"/>
      <c r="C7" s="30" t="s">
        <v>89</v>
      </c>
      <c r="D7" s="30"/>
      <c r="E7" s="31"/>
      <c r="F7" s="32"/>
      <c r="G7" s="33"/>
      <c r="H7" s="32"/>
      <c r="I7" s="33"/>
      <c r="J7" s="32">
        <f>69/2</f>
        <v>34.5</v>
      </c>
      <c r="K7" s="32"/>
      <c r="L7" s="35"/>
    </row>
    <row r="8" spans="1:12">
      <c r="A8" s="28"/>
      <c r="B8" s="29"/>
      <c r="C8" s="30" t="s">
        <v>90</v>
      </c>
      <c r="D8" s="30"/>
      <c r="E8" s="31"/>
      <c r="F8" s="32"/>
      <c r="G8" s="33"/>
      <c r="H8" s="32"/>
      <c r="I8" s="33"/>
      <c r="J8" s="32">
        <f>33/2</f>
        <v>16.5</v>
      </c>
      <c r="K8" s="32"/>
      <c r="L8" s="35"/>
    </row>
    <row r="9" spans="1:12">
      <c r="A9" s="28"/>
      <c r="B9" s="29"/>
      <c r="C9" s="30" t="s">
        <v>91</v>
      </c>
      <c r="D9" s="30"/>
      <c r="E9" s="31"/>
      <c r="F9" s="32"/>
      <c r="G9" s="33"/>
      <c r="H9" s="32"/>
      <c r="I9" s="33"/>
      <c r="J9" s="32">
        <f>71/2</f>
        <v>35.5</v>
      </c>
      <c r="K9" s="32"/>
      <c r="L9" s="35"/>
    </row>
    <row r="10" spans="1:12" ht="28.5">
      <c r="A10" s="28">
        <v>2</v>
      </c>
      <c r="B10" s="29" t="s">
        <v>15</v>
      </c>
      <c r="C10" s="31" t="s">
        <v>16</v>
      </c>
      <c r="D10" s="31" t="s">
        <v>17</v>
      </c>
      <c r="E10" s="31"/>
      <c r="F10" s="36" t="s">
        <v>18</v>
      </c>
      <c r="G10" s="33">
        <v>2.5499999999999998</v>
      </c>
      <c r="H10" s="32">
        <v>2.5750000000000002</v>
      </c>
      <c r="I10" s="33"/>
      <c r="J10" s="32">
        <v>1</v>
      </c>
      <c r="K10" s="32">
        <f>G10*H10*J10</f>
        <v>6.5662500000000001</v>
      </c>
      <c r="L10" s="34">
        <f>SUM(K10:K11)</f>
        <v>6.5662500000000001</v>
      </c>
    </row>
    <row r="11" spans="1:12">
      <c r="A11" s="28"/>
      <c r="B11" s="29"/>
      <c r="C11" s="31" t="s">
        <v>92</v>
      </c>
      <c r="D11" s="31"/>
      <c r="E11" s="31"/>
      <c r="F11" s="36"/>
      <c r="G11" s="33"/>
      <c r="H11" s="32"/>
      <c r="I11" s="33"/>
      <c r="J11" s="32">
        <v>0</v>
      </c>
      <c r="K11" s="32">
        <f>G11*H11*J11</f>
        <v>0</v>
      </c>
      <c r="L11" s="34"/>
    </row>
    <row r="12" spans="1:12" ht="42.75">
      <c r="A12" s="28">
        <v>3</v>
      </c>
      <c r="B12" s="29" t="s">
        <v>93</v>
      </c>
      <c r="C12" s="31" t="s">
        <v>94</v>
      </c>
      <c r="D12" s="31"/>
      <c r="E12" s="31"/>
      <c r="F12" s="36"/>
      <c r="G12" s="33">
        <v>2.5499999999999998</v>
      </c>
      <c r="H12" s="32">
        <v>2.5750000000000002</v>
      </c>
      <c r="I12" s="33"/>
      <c r="J12" s="32">
        <v>1</v>
      </c>
      <c r="K12" s="32">
        <f>G12*H12*J12</f>
        <v>6.5662500000000001</v>
      </c>
      <c r="L12" s="34">
        <f>SUM(K12:K13)</f>
        <v>6.5662500000000001</v>
      </c>
    </row>
    <row r="13" spans="1:12">
      <c r="A13" s="28"/>
      <c r="B13" s="29"/>
      <c r="C13" s="31" t="s">
        <v>92</v>
      </c>
      <c r="D13" s="31"/>
      <c r="E13" s="31"/>
      <c r="F13" s="36"/>
      <c r="G13" s="33"/>
      <c r="H13" s="32"/>
      <c r="I13" s="33"/>
      <c r="J13" s="32">
        <v>0</v>
      </c>
      <c r="K13" s="32">
        <f>G13*H13*J13</f>
        <v>0</v>
      </c>
      <c r="L13" s="34"/>
    </row>
    <row r="14" spans="1:12" ht="86.25">
      <c r="A14" s="28">
        <v>4</v>
      </c>
      <c r="B14" s="29" t="s">
        <v>21</v>
      </c>
      <c r="C14" s="30" t="s">
        <v>95</v>
      </c>
      <c r="D14" s="30" t="s">
        <v>22</v>
      </c>
      <c r="E14" s="31"/>
      <c r="F14" s="32" t="s">
        <v>18</v>
      </c>
      <c r="G14" s="33"/>
      <c r="H14" s="32"/>
      <c r="I14" s="33"/>
      <c r="J14" s="32"/>
      <c r="K14" s="32">
        <f>SUM(J15:J20)</f>
        <v>31.04</v>
      </c>
      <c r="L14" s="34">
        <f>K14</f>
        <v>31.04</v>
      </c>
    </row>
    <row r="15" spans="1:12">
      <c r="A15" s="28"/>
      <c r="B15" s="29"/>
      <c r="C15" s="30" t="s">
        <v>96</v>
      </c>
      <c r="D15" s="30"/>
      <c r="E15" s="31"/>
      <c r="F15" s="32"/>
      <c r="G15" s="33">
        <v>2.6</v>
      </c>
      <c r="H15" s="32">
        <f>2700/1000</f>
        <v>2.7</v>
      </c>
      <c r="I15" s="37">
        <v>2</v>
      </c>
      <c r="J15" s="32">
        <f t="shared" ref="J15:J20" si="0">G15*H15*I15</f>
        <v>14.040000000000001</v>
      </c>
      <c r="K15" s="32"/>
      <c r="L15" s="35"/>
    </row>
    <row r="16" spans="1:12">
      <c r="A16" s="28"/>
      <c r="B16" s="29"/>
      <c r="C16" s="30" t="s">
        <v>97</v>
      </c>
      <c r="D16" s="30"/>
      <c r="E16" s="31"/>
      <c r="F16" s="32"/>
      <c r="G16" s="33">
        <v>2</v>
      </c>
      <c r="H16" s="32">
        <v>0.6</v>
      </c>
      <c r="I16" s="37">
        <v>2</v>
      </c>
      <c r="J16" s="32">
        <f t="shared" si="0"/>
        <v>2.4</v>
      </c>
      <c r="K16" s="32"/>
      <c r="L16" s="35"/>
    </row>
    <row r="17" spans="1:12">
      <c r="A17" s="28"/>
      <c r="B17" s="29"/>
      <c r="C17" s="30" t="s">
        <v>98</v>
      </c>
      <c r="D17" s="30"/>
      <c r="E17" s="31"/>
      <c r="F17" s="32"/>
      <c r="G17" s="33">
        <v>1</v>
      </c>
      <c r="H17" s="32">
        <v>0.7</v>
      </c>
      <c r="I17" s="37">
        <v>2</v>
      </c>
      <c r="J17" s="32">
        <f t="shared" si="0"/>
        <v>1.4</v>
      </c>
      <c r="K17" s="32"/>
      <c r="L17" s="35"/>
    </row>
    <row r="18" spans="1:12">
      <c r="A18" s="28"/>
      <c r="B18" s="29"/>
      <c r="C18" s="30" t="s">
        <v>99</v>
      </c>
      <c r="D18" s="30"/>
      <c r="E18" s="31"/>
      <c r="F18" s="32"/>
      <c r="G18" s="33">
        <v>2.5499999999999998</v>
      </c>
      <c r="H18" s="32">
        <v>2.7</v>
      </c>
      <c r="I18" s="37">
        <v>1</v>
      </c>
      <c r="J18" s="32">
        <f t="shared" si="0"/>
        <v>6.8849999999999998</v>
      </c>
      <c r="K18" s="32"/>
      <c r="L18" s="35"/>
    </row>
    <row r="19" spans="1:12">
      <c r="A19" s="28"/>
      <c r="B19" s="29"/>
      <c r="C19" s="30" t="s">
        <v>100</v>
      </c>
      <c r="D19" s="30"/>
      <c r="E19" s="31"/>
      <c r="F19" s="32"/>
      <c r="G19" s="33">
        <v>3</v>
      </c>
      <c r="H19" s="32">
        <v>0.4</v>
      </c>
      <c r="I19" s="37">
        <v>2</v>
      </c>
      <c r="J19" s="32">
        <f t="shared" si="0"/>
        <v>2.4000000000000004</v>
      </c>
      <c r="K19" s="32"/>
      <c r="L19" s="35"/>
    </row>
    <row r="20" spans="1:12">
      <c r="A20" s="28"/>
      <c r="B20" s="29"/>
      <c r="C20" s="30" t="s">
        <v>101</v>
      </c>
      <c r="D20" s="30"/>
      <c r="E20" s="31"/>
      <c r="F20" s="32"/>
      <c r="G20" s="33">
        <v>2.7</v>
      </c>
      <c r="H20" s="32">
        <v>1.45</v>
      </c>
      <c r="I20" s="37">
        <v>1</v>
      </c>
      <c r="J20" s="32">
        <f t="shared" si="0"/>
        <v>3.915</v>
      </c>
      <c r="K20" s="32"/>
      <c r="L20" s="35"/>
    </row>
    <row r="21" spans="1:12">
      <c r="A21" s="28"/>
      <c r="B21" s="29"/>
      <c r="C21" s="30"/>
      <c r="D21" s="30"/>
      <c r="E21" s="31"/>
      <c r="F21" s="32"/>
      <c r="G21" s="33"/>
      <c r="H21" s="32"/>
      <c r="I21" s="37"/>
      <c r="J21" s="32"/>
      <c r="K21" s="32"/>
      <c r="L21" s="35"/>
    </row>
    <row r="22" spans="1:12" ht="28.5">
      <c r="A22" s="28">
        <v>5</v>
      </c>
      <c r="B22" s="29" t="s">
        <v>23</v>
      </c>
      <c r="C22" s="38" t="s">
        <v>24</v>
      </c>
      <c r="D22" s="30" t="s">
        <v>102</v>
      </c>
      <c r="E22" s="31"/>
      <c r="F22" s="32" t="s">
        <v>18</v>
      </c>
      <c r="G22" s="33"/>
      <c r="H22" s="32"/>
      <c r="I22" s="33"/>
      <c r="J22" s="32"/>
      <c r="K22" s="32">
        <f>SUM(J23:J25)</f>
        <v>3.66</v>
      </c>
      <c r="L22" s="34">
        <f>K22</f>
        <v>3.66</v>
      </c>
    </row>
    <row r="23" spans="1:12">
      <c r="A23" s="28"/>
      <c r="B23" s="29"/>
      <c r="C23" s="30" t="s">
        <v>103</v>
      </c>
      <c r="D23" s="30"/>
      <c r="E23" s="31"/>
      <c r="F23" s="32"/>
      <c r="G23" s="33">
        <v>2.5499999999999998</v>
      </c>
      <c r="H23" s="32">
        <v>0.2</v>
      </c>
      <c r="I23" s="33">
        <v>4</v>
      </c>
      <c r="J23" s="32">
        <f>G23*H23*I23</f>
        <v>2.04</v>
      </c>
      <c r="K23" s="32"/>
      <c r="L23" s="35"/>
    </row>
    <row r="24" spans="1:12">
      <c r="A24" s="28"/>
      <c r="B24" s="29"/>
      <c r="C24" s="30" t="s">
        <v>104</v>
      </c>
      <c r="D24" s="30"/>
      <c r="E24" s="31"/>
      <c r="F24" s="32"/>
      <c r="G24" s="33">
        <v>0.2</v>
      </c>
      <c r="H24" s="32">
        <v>2.7</v>
      </c>
      <c r="I24" s="33">
        <v>3</v>
      </c>
      <c r="J24" s="32">
        <f t="shared" ref="J24" si="1">G24*H24*I24</f>
        <v>1.62</v>
      </c>
      <c r="K24" s="32"/>
      <c r="L24" s="35"/>
    </row>
    <row r="25" spans="1:12" ht="49.9" customHeight="1">
      <c r="A25" s="28">
        <v>6</v>
      </c>
      <c r="B25" s="29" t="s">
        <v>26</v>
      </c>
      <c r="C25" s="39" t="s">
        <v>27</v>
      </c>
      <c r="D25" s="31"/>
      <c r="E25" s="31"/>
      <c r="F25" s="36" t="s">
        <v>29</v>
      </c>
      <c r="G25" s="33">
        <v>1</v>
      </c>
      <c r="H25" s="32">
        <v>7.0000000000000007E-2</v>
      </c>
      <c r="I25" s="33">
        <v>0.9</v>
      </c>
      <c r="J25" s="32"/>
      <c r="K25" s="32">
        <v>0</v>
      </c>
      <c r="L25" s="40">
        <f>K25</f>
        <v>0</v>
      </c>
    </row>
    <row r="26" spans="1:12" ht="60">
      <c r="A26" s="28">
        <v>7</v>
      </c>
      <c r="B26" s="41" t="s">
        <v>30</v>
      </c>
      <c r="C26" s="42" t="s">
        <v>31</v>
      </c>
      <c r="D26" s="31"/>
      <c r="E26" s="31"/>
      <c r="F26" s="36" t="s">
        <v>29</v>
      </c>
      <c r="G26" s="33">
        <v>1</v>
      </c>
      <c r="H26" s="32">
        <v>0.05</v>
      </c>
      <c r="I26" s="33">
        <v>2.4</v>
      </c>
      <c r="J26" s="32"/>
      <c r="K26" s="32">
        <v>0</v>
      </c>
      <c r="L26" s="40">
        <f>K26</f>
        <v>0</v>
      </c>
    </row>
    <row r="27" spans="1:12" ht="57">
      <c r="A27" s="28">
        <v>8</v>
      </c>
      <c r="B27" s="41" t="s">
        <v>33</v>
      </c>
      <c r="C27" s="43" t="s">
        <v>34</v>
      </c>
      <c r="D27" s="31" t="s">
        <v>35</v>
      </c>
      <c r="E27" s="31" t="s">
        <v>105</v>
      </c>
      <c r="F27" s="36" t="s">
        <v>36</v>
      </c>
      <c r="G27" s="33"/>
      <c r="H27" s="32"/>
      <c r="I27" s="33"/>
      <c r="J27" s="32"/>
      <c r="K27" s="32">
        <v>1</v>
      </c>
      <c r="L27" s="34">
        <f>K27</f>
        <v>1</v>
      </c>
    </row>
    <row r="28" spans="1:12" ht="45.6" customHeight="1">
      <c r="A28" s="28">
        <v>9</v>
      </c>
      <c r="B28" s="29" t="s">
        <v>106</v>
      </c>
      <c r="C28" s="31" t="s">
        <v>107</v>
      </c>
      <c r="D28" s="31" t="s">
        <v>35</v>
      </c>
      <c r="E28" s="31" t="s">
        <v>108</v>
      </c>
      <c r="F28" s="32" t="s">
        <v>39</v>
      </c>
      <c r="G28" s="33"/>
      <c r="H28" s="32"/>
      <c r="I28" s="33"/>
      <c r="J28" s="32"/>
      <c r="K28" s="32">
        <v>1</v>
      </c>
      <c r="L28" s="34">
        <f t="shared" ref="L28:L46" si="2">K28</f>
        <v>1</v>
      </c>
    </row>
    <row r="29" spans="1:12" ht="43.5">
      <c r="A29" s="28">
        <f t="shared" ref="A29:A46" si="3">A28+1</f>
        <v>10</v>
      </c>
      <c r="B29" s="41" t="s">
        <v>40</v>
      </c>
      <c r="C29" s="31" t="s">
        <v>109</v>
      </c>
      <c r="D29" s="31" t="s">
        <v>41</v>
      </c>
      <c r="E29" s="31"/>
      <c r="F29" s="36" t="s">
        <v>36</v>
      </c>
      <c r="G29" s="33"/>
      <c r="H29" s="32"/>
      <c r="I29" s="33"/>
      <c r="J29" s="32"/>
      <c r="K29" s="32">
        <v>2</v>
      </c>
      <c r="L29" s="34">
        <f t="shared" si="2"/>
        <v>2</v>
      </c>
    </row>
    <row r="30" spans="1:12">
      <c r="A30" s="28">
        <f t="shared" si="3"/>
        <v>11</v>
      </c>
      <c r="B30" s="29" t="s">
        <v>42</v>
      </c>
      <c r="C30" s="31" t="s">
        <v>43</v>
      </c>
      <c r="D30" s="31" t="s">
        <v>44</v>
      </c>
      <c r="E30" s="31" t="s">
        <v>110</v>
      </c>
      <c r="F30" s="36" t="s">
        <v>36</v>
      </c>
      <c r="G30" s="33"/>
      <c r="H30" s="32"/>
      <c r="I30" s="33"/>
      <c r="J30" s="32"/>
      <c r="K30" s="32">
        <v>2</v>
      </c>
      <c r="L30" s="34">
        <f t="shared" si="2"/>
        <v>2</v>
      </c>
    </row>
    <row r="31" spans="1:12" ht="57">
      <c r="A31" s="28">
        <f t="shared" si="3"/>
        <v>12</v>
      </c>
      <c r="B31" s="29" t="s">
        <v>45</v>
      </c>
      <c r="C31" s="44" t="s">
        <v>111</v>
      </c>
      <c r="D31" s="31" t="s">
        <v>47</v>
      </c>
      <c r="E31" s="31" t="s">
        <v>112</v>
      </c>
      <c r="F31" s="32" t="s">
        <v>36</v>
      </c>
      <c r="G31" s="33"/>
      <c r="H31" s="32"/>
      <c r="I31" s="33"/>
      <c r="J31" s="32"/>
      <c r="K31" s="32">
        <v>1</v>
      </c>
      <c r="L31" s="34">
        <f t="shared" si="2"/>
        <v>1</v>
      </c>
    </row>
    <row r="32" spans="1:12">
      <c r="A32" s="28">
        <f t="shared" si="3"/>
        <v>13</v>
      </c>
      <c r="B32" s="29" t="s">
        <v>48</v>
      </c>
      <c r="C32" s="44" t="s">
        <v>49</v>
      </c>
      <c r="D32" s="31"/>
      <c r="E32" s="31"/>
      <c r="F32" s="32" t="s">
        <v>36</v>
      </c>
      <c r="G32" s="33"/>
      <c r="H32" s="32"/>
      <c r="I32" s="33"/>
      <c r="J32" s="32"/>
      <c r="K32" s="32">
        <v>2</v>
      </c>
      <c r="L32" s="34">
        <f t="shared" si="2"/>
        <v>2</v>
      </c>
    </row>
    <row r="33" spans="1:12" ht="28.5">
      <c r="A33" s="28">
        <v>14</v>
      </c>
      <c r="B33" s="29" t="s">
        <v>50</v>
      </c>
      <c r="C33" s="44" t="s">
        <v>51</v>
      </c>
      <c r="D33" s="31" t="s">
        <v>52</v>
      </c>
      <c r="E33" s="31"/>
      <c r="F33" s="32" t="s">
        <v>29</v>
      </c>
      <c r="G33" s="33"/>
      <c r="H33" s="32"/>
      <c r="I33" s="33"/>
      <c r="J33" s="32"/>
      <c r="K33" s="32">
        <v>1</v>
      </c>
      <c r="L33" s="34">
        <f t="shared" si="2"/>
        <v>1</v>
      </c>
    </row>
    <row r="34" spans="1:12" ht="42.75">
      <c r="A34" s="28">
        <v>15</v>
      </c>
      <c r="B34" s="29" t="s">
        <v>113</v>
      </c>
      <c r="C34" s="44" t="s">
        <v>54</v>
      </c>
      <c r="D34" s="31" t="s">
        <v>47</v>
      </c>
      <c r="E34" s="31"/>
      <c r="F34" s="32" t="s">
        <v>55</v>
      </c>
      <c r="G34" s="33"/>
      <c r="H34" s="32"/>
      <c r="I34" s="33"/>
      <c r="J34" s="32"/>
      <c r="K34" s="32">
        <v>10</v>
      </c>
      <c r="L34" s="34">
        <f t="shared" si="2"/>
        <v>10</v>
      </c>
    </row>
    <row r="35" spans="1:12" ht="42.75">
      <c r="A35" s="28">
        <v>16</v>
      </c>
      <c r="B35" s="29" t="s">
        <v>56</v>
      </c>
      <c r="C35" s="31" t="s">
        <v>57</v>
      </c>
      <c r="D35" s="31" t="s">
        <v>58</v>
      </c>
      <c r="E35" s="31"/>
      <c r="F35" s="32" t="s">
        <v>59</v>
      </c>
      <c r="G35" s="33"/>
      <c r="H35" s="32"/>
      <c r="I35" s="33"/>
      <c r="J35" s="32"/>
      <c r="K35" s="32">
        <f>SUM(J36:J41)*10.764</f>
        <v>225.18287999999995</v>
      </c>
      <c r="L35" s="35">
        <f t="shared" si="2"/>
        <v>225.18287999999995</v>
      </c>
    </row>
    <row r="36" spans="1:12">
      <c r="A36" s="28"/>
      <c r="B36" s="29"/>
      <c r="C36" s="30" t="s">
        <v>96</v>
      </c>
      <c r="D36" s="30"/>
      <c r="E36" s="31"/>
      <c r="F36" s="32"/>
      <c r="G36" s="33">
        <v>2.6</v>
      </c>
      <c r="H36" s="32">
        <f>2700/1000</f>
        <v>2.7</v>
      </c>
      <c r="I36" s="37">
        <v>1</v>
      </c>
      <c r="J36" s="32">
        <f t="shared" ref="J36:J41" si="4">G36*H36*I36</f>
        <v>7.0200000000000005</v>
      </c>
      <c r="K36" s="32"/>
      <c r="L36" s="35"/>
    </row>
    <row r="37" spans="1:12">
      <c r="A37" s="28"/>
      <c r="B37" s="29"/>
      <c r="C37" s="30" t="s">
        <v>97</v>
      </c>
      <c r="D37" s="30"/>
      <c r="E37" s="31"/>
      <c r="F37" s="32"/>
      <c r="G37" s="33">
        <v>2</v>
      </c>
      <c r="H37" s="32">
        <v>0.6</v>
      </c>
      <c r="I37" s="37">
        <v>1</v>
      </c>
      <c r="J37" s="32">
        <f t="shared" si="4"/>
        <v>1.2</v>
      </c>
      <c r="K37" s="32"/>
      <c r="L37" s="35"/>
    </row>
    <row r="38" spans="1:12">
      <c r="A38" s="28"/>
      <c r="B38" s="29"/>
      <c r="C38" s="30" t="s">
        <v>98</v>
      </c>
      <c r="D38" s="30"/>
      <c r="E38" s="31"/>
      <c r="F38" s="32"/>
      <c r="G38" s="33">
        <v>1</v>
      </c>
      <c r="H38" s="32">
        <v>0.7</v>
      </c>
      <c r="I38" s="37">
        <v>1</v>
      </c>
      <c r="J38" s="32">
        <f t="shared" si="4"/>
        <v>0.7</v>
      </c>
      <c r="K38" s="32"/>
      <c r="L38" s="35"/>
    </row>
    <row r="39" spans="1:12">
      <c r="A39" s="28"/>
      <c r="B39" s="29"/>
      <c r="C39" s="30" t="s">
        <v>99</v>
      </c>
      <c r="D39" s="30"/>
      <c r="E39" s="31"/>
      <c r="F39" s="32"/>
      <c r="G39" s="33">
        <v>2.5499999999999998</v>
      </c>
      <c r="H39" s="32">
        <v>2.7</v>
      </c>
      <c r="I39" s="37">
        <v>1</v>
      </c>
      <c r="J39" s="32">
        <f t="shared" si="4"/>
        <v>6.8849999999999998</v>
      </c>
      <c r="K39" s="32"/>
      <c r="L39" s="35"/>
    </row>
    <row r="40" spans="1:12">
      <c r="A40" s="28"/>
      <c r="B40" s="29"/>
      <c r="C40" s="30" t="s">
        <v>100</v>
      </c>
      <c r="D40" s="30"/>
      <c r="E40" s="31"/>
      <c r="F40" s="32"/>
      <c r="G40" s="33">
        <v>3</v>
      </c>
      <c r="H40" s="32">
        <v>0.4</v>
      </c>
      <c r="I40" s="37">
        <v>1</v>
      </c>
      <c r="J40" s="32">
        <f t="shared" si="4"/>
        <v>1.2000000000000002</v>
      </c>
      <c r="K40" s="32"/>
      <c r="L40" s="35"/>
    </row>
    <row r="41" spans="1:12">
      <c r="A41" s="28"/>
      <c r="B41" s="29"/>
      <c r="C41" s="30" t="s">
        <v>101</v>
      </c>
      <c r="D41" s="30"/>
      <c r="E41" s="31"/>
      <c r="F41" s="32"/>
      <c r="G41" s="33">
        <v>2.7</v>
      </c>
      <c r="H41" s="32">
        <v>1.45</v>
      </c>
      <c r="I41" s="37">
        <v>1</v>
      </c>
      <c r="J41" s="32">
        <f t="shared" si="4"/>
        <v>3.915</v>
      </c>
      <c r="K41" s="32"/>
      <c r="L41" s="35"/>
    </row>
    <row r="42" spans="1:12" ht="28.5">
      <c r="A42" s="28">
        <f>A35+1</f>
        <v>17</v>
      </c>
      <c r="B42" s="29" t="s">
        <v>60</v>
      </c>
      <c r="C42" s="31" t="s">
        <v>61</v>
      </c>
      <c r="D42" s="31" t="s">
        <v>62</v>
      </c>
      <c r="E42" s="31" t="s">
        <v>114</v>
      </c>
      <c r="F42" s="32" t="s">
        <v>36</v>
      </c>
      <c r="G42" s="33"/>
      <c r="H42" s="32"/>
      <c r="I42" s="33"/>
      <c r="J42" s="32"/>
      <c r="K42" s="32">
        <v>0</v>
      </c>
      <c r="L42" s="40">
        <f t="shared" si="2"/>
        <v>0</v>
      </c>
    </row>
    <row r="43" spans="1:12" ht="39.6" customHeight="1">
      <c r="A43" s="28">
        <v>18</v>
      </c>
      <c r="B43" s="29" t="s">
        <v>63</v>
      </c>
      <c r="C43" s="31" t="s">
        <v>64</v>
      </c>
      <c r="D43" s="31" t="s">
        <v>62</v>
      </c>
      <c r="E43" s="31" t="s">
        <v>115</v>
      </c>
      <c r="F43" s="32" t="s">
        <v>36</v>
      </c>
      <c r="G43" s="33"/>
      <c r="H43" s="32"/>
      <c r="I43" s="33"/>
      <c r="J43" s="32"/>
      <c r="K43" s="32">
        <v>0</v>
      </c>
      <c r="L43" s="40">
        <f t="shared" si="2"/>
        <v>0</v>
      </c>
    </row>
    <row r="44" spans="1:12" ht="30">
      <c r="A44" s="28">
        <v>19</v>
      </c>
      <c r="B44" s="29" t="s">
        <v>65</v>
      </c>
      <c r="C44" s="31" t="s">
        <v>66</v>
      </c>
      <c r="D44" s="31" t="s">
        <v>67</v>
      </c>
      <c r="E44" s="31"/>
      <c r="F44" s="32" t="s">
        <v>68</v>
      </c>
      <c r="G44" s="33"/>
      <c r="H44" s="32"/>
      <c r="I44" s="33"/>
      <c r="J44" s="32"/>
      <c r="K44" s="32">
        <v>0</v>
      </c>
      <c r="L44" s="40">
        <f t="shared" si="2"/>
        <v>0</v>
      </c>
    </row>
    <row r="45" spans="1:12">
      <c r="A45" s="28">
        <f t="shared" si="3"/>
        <v>20</v>
      </c>
      <c r="B45" s="29" t="s">
        <v>69</v>
      </c>
      <c r="C45" s="31" t="s">
        <v>70</v>
      </c>
      <c r="D45" s="31"/>
      <c r="E45" s="31"/>
      <c r="F45" s="32" t="s">
        <v>71</v>
      </c>
      <c r="G45" s="33"/>
      <c r="H45" s="32"/>
      <c r="I45" s="33"/>
      <c r="J45" s="32"/>
      <c r="K45" s="32">
        <v>1</v>
      </c>
      <c r="L45" s="34">
        <f t="shared" si="2"/>
        <v>1</v>
      </c>
    </row>
    <row r="46" spans="1:12">
      <c r="A46" s="28">
        <f t="shared" si="3"/>
        <v>21</v>
      </c>
      <c r="B46" s="29" t="s">
        <v>72</v>
      </c>
      <c r="C46" s="31" t="s">
        <v>70</v>
      </c>
      <c r="D46" s="31"/>
      <c r="E46" s="31"/>
      <c r="F46" s="32" t="s">
        <v>71</v>
      </c>
      <c r="G46" s="33"/>
      <c r="H46" s="32"/>
      <c r="I46" s="33"/>
      <c r="J46" s="32"/>
      <c r="K46" s="32">
        <v>2</v>
      </c>
      <c r="L46" s="34">
        <f t="shared" si="2"/>
        <v>2</v>
      </c>
    </row>
    <row r="47" spans="1:12" ht="18">
      <c r="A47" s="28">
        <v>22</v>
      </c>
      <c r="B47" s="29"/>
      <c r="C47" s="11" t="s">
        <v>73</v>
      </c>
      <c r="D47" s="31"/>
      <c r="E47" s="31"/>
      <c r="F47" s="32"/>
      <c r="G47" s="33"/>
      <c r="H47" s="32"/>
      <c r="I47" s="33"/>
      <c r="J47" s="32"/>
      <c r="K47" s="32"/>
      <c r="L47" s="35"/>
    </row>
    <row r="48" spans="1:12">
      <c r="A48" s="45"/>
      <c r="B48" s="87"/>
      <c r="C48" s="46"/>
      <c r="D48" s="47"/>
      <c r="E48" s="46"/>
      <c r="F48" s="46"/>
      <c r="G48" s="87"/>
      <c r="H48" s="87"/>
      <c r="I48" s="87"/>
      <c r="J48" s="87"/>
      <c r="K48" s="35"/>
      <c r="L48" s="35"/>
    </row>
    <row r="49" spans="1:15">
      <c r="A49" s="45"/>
      <c r="B49" s="87"/>
      <c r="C49" s="46"/>
      <c r="D49" s="47"/>
      <c r="E49" s="46"/>
      <c r="F49" s="46"/>
      <c r="G49" s="87"/>
      <c r="H49" s="87"/>
      <c r="I49" s="87"/>
      <c r="J49" s="87"/>
      <c r="K49" s="35"/>
      <c r="L49" s="35"/>
    </row>
    <row r="50" spans="1:15">
      <c r="A50" s="45"/>
      <c r="B50" s="45"/>
      <c r="C50" s="46"/>
      <c r="D50" s="47"/>
      <c r="E50" s="46"/>
      <c r="F50" s="46"/>
      <c r="G50" s="88" t="s">
        <v>116</v>
      </c>
      <c r="H50" s="88"/>
      <c r="I50" s="88"/>
      <c r="J50" s="88"/>
      <c r="K50" s="35"/>
      <c r="L50" s="35"/>
      <c r="O50" s="20">
        <v>2</v>
      </c>
    </row>
  </sheetData>
  <mergeCells count="4">
    <mergeCell ref="F1:K1"/>
    <mergeCell ref="B48:B49"/>
    <mergeCell ref="G48:J49"/>
    <mergeCell ref="G50:J50"/>
  </mergeCells>
  <pageMargins left="0.7" right="0.7" top="0.75" bottom="0.75" header="0.3" footer="0.3"/>
  <pageSetup scale="47" orientation="portrait" r:id="rId1"/>
  <colBreaks count="1" manualBreakCount="1">
    <brk id="12"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199668-5E28-4717-8FCD-75A4E5BE97BD}"/>
</file>

<file path=customXml/itemProps2.xml><?xml version="1.0" encoding="utf-8"?>
<ds:datastoreItem xmlns:ds="http://schemas.openxmlformats.org/officeDocument/2006/customXml" ds:itemID="{3ED59A28-7847-428A-A9A2-EAF2BD3854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BOQ</vt:lpstr>
      <vt:lpstr>JMS </vt:lpstr>
      <vt:lpstr>BOQ!Print_Area</vt:lpstr>
      <vt:lpstr>'JMS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2015-06-05T18:17:20Z</dcterms:created>
  <dcterms:modified xsi:type="dcterms:W3CDTF">2024-10-11T07:00:51Z</dcterms:modified>
</cp:coreProperties>
</file>