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FDT Acc\DESKTOP 106\TFS\Delhi Stores\billing\Cafeccino\"/>
    </mc:Choice>
  </mc:AlternateContent>
  <xr:revisionPtr revIDLastSave="0" documentId="13_ncr:1_{2F14020D-82A9-4ECE-8943-98347E8125F2}" xr6:coauthVersionLast="36" xr6:coauthVersionMax="36" xr10:uidLastSave="{00000000-0000-0000-0000-000000000000}"/>
  <bookViews>
    <workbookView xWindow="0" yWindow="0" windowWidth="22260" windowHeight="12645" xr2:uid="{00000000-000D-0000-FFFF-FFFF00000000}"/>
  </bookViews>
  <sheets>
    <sheet name="BOQ " sheetId="1" r:id="rId1"/>
    <sheet name="JMS "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J25" i="1"/>
  <c r="J26" i="1" s="1"/>
  <c r="J27" i="1" s="1"/>
  <c r="H25" i="1"/>
  <c r="K3" i="1"/>
  <c r="K6" i="1"/>
  <c r="I6" i="1"/>
  <c r="K12" i="1"/>
  <c r="K18" i="1"/>
  <c r="K4" i="1"/>
  <c r="K5" i="1"/>
  <c r="K7" i="1"/>
  <c r="K8" i="1"/>
  <c r="K9" i="1"/>
  <c r="K10" i="1"/>
  <c r="K11" i="1"/>
  <c r="K13" i="1"/>
  <c r="K14" i="1"/>
  <c r="K15" i="1"/>
  <c r="K16" i="1"/>
  <c r="K17" i="1"/>
  <c r="K19" i="1"/>
  <c r="K20" i="1"/>
  <c r="K21" i="1"/>
  <c r="K22" i="1"/>
  <c r="K23" i="1"/>
  <c r="J4" i="1"/>
  <c r="J5" i="1"/>
  <c r="J6" i="1"/>
  <c r="J7" i="1"/>
  <c r="J8" i="1"/>
  <c r="J9" i="1"/>
  <c r="J10" i="1"/>
  <c r="J11" i="1"/>
  <c r="J12" i="1"/>
  <c r="J13" i="1"/>
  <c r="J14" i="1"/>
  <c r="J15" i="1"/>
  <c r="J16" i="1"/>
  <c r="J17" i="1"/>
  <c r="J18" i="1"/>
  <c r="J19" i="1"/>
  <c r="J20" i="1"/>
  <c r="J21" i="1"/>
  <c r="J22" i="1"/>
  <c r="J23" i="1"/>
  <c r="J3" i="1"/>
  <c r="I21" i="1"/>
  <c r="I20" i="1"/>
  <c r="I19" i="1"/>
  <c r="I17" i="1"/>
  <c r="I16" i="1"/>
  <c r="I15" i="1"/>
  <c r="I14" i="1"/>
  <c r="I13" i="1"/>
  <c r="I11" i="1"/>
  <c r="I10" i="1"/>
  <c r="I9" i="1"/>
  <c r="I8" i="1"/>
  <c r="I7" i="1"/>
  <c r="I5" i="1"/>
  <c r="I4" i="1"/>
  <c r="H27" i="1" l="1"/>
  <c r="H52" i="2" l="1"/>
  <c r="L51" i="2"/>
  <c r="L50" i="2"/>
  <c r="A50" i="2"/>
  <c r="A51" i="2" s="1"/>
  <c r="L49" i="2"/>
  <c r="L48" i="2"/>
  <c r="L47" i="2"/>
  <c r="J46" i="2"/>
  <c r="J45" i="2"/>
  <c r="J44" i="2"/>
  <c r="J43" i="2"/>
  <c r="H42" i="2"/>
  <c r="J42" i="2" s="1"/>
  <c r="J41" i="2"/>
  <c r="J40" i="2"/>
  <c r="J39" i="2"/>
  <c r="H38" i="2"/>
  <c r="J38" i="2" s="1"/>
  <c r="K37" i="2" s="1"/>
  <c r="L37" i="2" s="1"/>
  <c r="L36" i="2"/>
  <c r="L35" i="2"/>
  <c r="L34" i="2"/>
  <c r="L33" i="2"/>
  <c r="L32" i="2"/>
  <c r="A32" i="2"/>
  <c r="A33" i="2" s="1"/>
  <c r="A34" i="2" s="1"/>
  <c r="A37" i="2" s="1"/>
  <c r="A47" i="2" s="1"/>
  <c r="L31" i="2"/>
  <c r="A31" i="2"/>
  <c r="L30" i="2"/>
  <c r="L29" i="2"/>
  <c r="L28" i="2"/>
  <c r="L27" i="2"/>
  <c r="J26" i="2"/>
  <c r="J25" i="2"/>
  <c r="K24" i="2" s="1"/>
  <c r="L24" i="2" s="1"/>
  <c r="J22" i="2"/>
  <c r="J21" i="2"/>
  <c r="J20" i="2"/>
  <c r="H19" i="2"/>
  <c r="J19" i="2" s="1"/>
  <c r="J18" i="2"/>
  <c r="J17" i="2"/>
  <c r="J16" i="2"/>
  <c r="H15" i="2"/>
  <c r="J15" i="2" s="1"/>
  <c r="K14" i="2" s="1"/>
  <c r="L14" i="2" s="1"/>
  <c r="K13" i="2"/>
  <c r="L13" i="2" s="1"/>
  <c r="K12" i="2"/>
  <c r="K11" i="2"/>
  <c r="L11" i="2" s="1"/>
  <c r="K3" i="2"/>
  <c r="L3" i="2" s="1"/>
  <c r="H24" i="1"/>
  <c r="F23" i="1"/>
  <c r="H23" i="1" s="1"/>
  <c r="F22" i="1"/>
  <c r="H22" i="1" s="1"/>
  <c r="H21" i="1"/>
  <c r="F21" i="1"/>
  <c r="F20" i="1"/>
  <c r="H20" i="1" s="1"/>
  <c r="F19" i="1"/>
  <c r="H19" i="1" s="1"/>
  <c r="H18" i="1"/>
  <c r="F17" i="1"/>
  <c r="H17" i="1" s="1"/>
  <c r="H16" i="1"/>
  <c r="H15" i="1"/>
  <c r="H14" i="1"/>
  <c r="H13" i="1"/>
  <c r="H12" i="1"/>
  <c r="H11" i="1"/>
  <c r="A11" i="1"/>
  <c r="A12" i="1" s="1"/>
  <c r="A13" i="1" s="1"/>
  <c r="A14" i="1" s="1"/>
  <c r="A15" i="1" s="1"/>
  <c r="H10" i="1"/>
  <c r="H9" i="1"/>
  <c r="F8" i="1"/>
  <c r="H8" i="1" s="1"/>
  <c r="H7" i="1"/>
  <c r="A7" i="1"/>
  <c r="A8" i="1" s="1"/>
  <c r="H6" i="1"/>
  <c r="H5" i="1"/>
  <c r="H4" i="1"/>
  <c r="A4" i="1"/>
  <c r="H3" i="1"/>
  <c r="A16" i="1" l="1"/>
  <c r="A18" i="1"/>
  <c r="A19" i="1" s="1"/>
  <c r="A20" i="1" s="1"/>
  <c r="A21" i="1" s="1"/>
  <c r="A22" i="1" s="1"/>
  <c r="A23" i="1" s="1"/>
</calcChain>
</file>

<file path=xl/sharedStrings.xml><?xml version="1.0" encoding="utf-8"?>
<sst xmlns="http://schemas.openxmlformats.org/spreadsheetml/2006/main" count="228" uniqueCount="121">
  <si>
    <t>BURGER PIZZA</t>
  </si>
  <si>
    <t>INDOOR AREA _40000x2575x2700H(mm)</t>
  </si>
  <si>
    <t>LOCATION</t>
  </si>
  <si>
    <t>T-1 IGI DELHI</t>
  </si>
  <si>
    <t>S.No</t>
  </si>
  <si>
    <t>Head</t>
  </si>
  <si>
    <t>Description</t>
  </si>
  <si>
    <t>Make</t>
  </si>
  <si>
    <t>UOM</t>
  </si>
  <si>
    <t xml:space="preserve">QTY </t>
  </si>
  <si>
    <t>Rate</t>
  </si>
  <si>
    <t>Amount (INR)</t>
  </si>
  <si>
    <t>MS Work</t>
  </si>
  <si>
    <r>
      <t>Providing  &amp;  fixing  of</t>
    </r>
    <r>
      <rPr>
        <b/>
        <u/>
        <sz val="14"/>
        <rFont val="Aptos Narrow"/>
        <family val="2"/>
      </rPr>
      <t>  MS  </t>
    </r>
    <r>
      <rPr>
        <sz val="14"/>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</si>
  <si>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</si>
  <si>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</si>
  <si>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Base &amp; Flooring</t>
  </si>
  <si>
    <t>Providing and fixing of 18 bison board over MS pipe 50mm SHS , C/C 600x600mm grid,</t>
  </si>
  <si>
    <t>NCL</t>
  </si>
  <si>
    <t>Sqm</t>
  </si>
  <si>
    <t>Rubber Mat</t>
  </si>
  <si>
    <t>Rubber Mat Rubber Mat Rolls, Thickness: 5 Mm
₹ 45/ Square Feet
Thickness: 3 mm</t>
  </si>
  <si>
    <t>Plywood Panelling</t>
  </si>
  <si>
    <r>
      <t>Providing    ,    installing    and    fixing    in    position    FR Plywood</t>
    </r>
    <r>
      <rPr>
        <b/>
        <sz val="14"/>
        <rFont val="Aptos Narrow"/>
        <family val="2"/>
      </rPr>
      <t xml:space="preserve"> </t>
    </r>
    <r>
      <rPr>
        <sz val="14"/>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</si>
  <si>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</si>
  <si>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</si>
  <si>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</si>
  <si>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</si>
  <si>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</si>
  <si>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</si>
  <si>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</si>
  <si>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</si>
  <si>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</si>
  <si>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</si>
  <si>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</si>
  <si>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</si>
  <si>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</si>
  <si>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</si>
  <si>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</si>
  <si>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</si>
  <si>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</si>
  <si>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</si>
  <si>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</si>
  <si>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r>
      <rPr>
        <b/>
        <sz val="14"/>
        <rFont val="Aptos Narrow"/>
        <family val="2"/>
      </rPr>
      <t>LED Light fixtures-</t>
    </r>
    <r>
      <rPr>
        <sz val="14"/>
        <rFont val="Aptos Narrow"/>
        <family val="2"/>
      </rPr>
      <t>Supply, installation, testing &amp; commissioning of lighting fittings/ fixtures complete with LED driver, complete as required:- (Hanging Lamp)</t>
    </r>
  </si>
  <si>
    <t>Havells, Syska or equivalent</t>
  </si>
  <si>
    <t>Linear Profile Light</t>
  </si>
  <si>
    <t>Providing &amp; fixing linear profile light consealed in Rafter</t>
  </si>
  <si>
    <t>Custom Make</t>
  </si>
  <si>
    <t>Electrical</t>
  </si>
  <si>
    <t xml:space="preserve">Supply and Laying of 1.5mm, 2.5mm &amp; 4sqmm wiring with PVC conduit , 5amp &amp; 15amp switch socket with box &amp; plate, DB panel, MCB, ELCB,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</si>
  <si>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</si>
  <si>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</si>
  <si>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</si>
  <si>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</si>
  <si>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</si>
  <si>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</si>
  <si>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</si>
  <si>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</si>
  <si>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</si>
  <si>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</si>
  <si>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</si>
  <si>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</si>
  <si>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</si>
  <si>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Cafeccino</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</si>
  <si>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</si>
  <si>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</si>
  <si>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</si>
  <si>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</si>
  <si>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</si>
  <si>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3 nos. 5MP Camera with Audio, 16" Display Monitor, 90mtr. D Link Wire</t>
  </si>
  <si>
    <t>Hikvision</t>
  </si>
  <si>
    <t>Set</t>
  </si>
  <si>
    <t>Installation</t>
  </si>
  <si>
    <t>T-1 Delhi Airport</t>
  </si>
  <si>
    <t>EA</t>
  </si>
  <si>
    <t>Transportation</t>
  </si>
  <si>
    <t>Equipment Shifting Cost Extra</t>
  </si>
  <si>
    <t>TOTAL</t>
  </si>
  <si>
    <t>INDOOR AREA _4000x2575x2700H(mm)</t>
  </si>
  <si>
    <t>Measurement sheet</t>
  </si>
  <si>
    <t>Size</t>
  </si>
  <si>
    <t xml:space="preserve">Length </t>
  </si>
  <si>
    <t xml:space="preserve">Width </t>
  </si>
  <si>
    <t xml:space="preserve">Height </t>
  </si>
  <si>
    <t xml:space="preserve">Nos/Wt </t>
  </si>
  <si>
    <t xml:space="preserve">Qty </t>
  </si>
  <si>
    <t>Final to billing BOQ</t>
  </si>
  <si>
    <r>
      <t>Providing  &amp;  fixing  of</t>
    </r>
    <r>
      <rPr>
        <b/>
        <u/>
        <sz val="11"/>
        <rFont val="Aptos Narrow"/>
        <family val="2"/>
      </rPr>
      <t>  MS  </t>
    </r>
    <r>
      <rPr>
        <sz val="11"/>
        <rFont val="Aptos Narrow"/>
        <family val="2"/>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</si>
  <si>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Back Structure - 40x40x1.5mm</t>
  </si>
  <si>
    <t xml:space="preserve">Bottom  Structure -50x50x1.5mm </t>
  </si>
  <si>
    <t>Left Side-40x40x1.5 Full Height &amp; Righ</t>
  </si>
  <si>
    <t>Front Side-40x40x1.5</t>
  </si>
  <si>
    <t>Roof Horizontal Pipe (50mmx50mmx1.5)</t>
  </si>
  <si>
    <t>Passage Area</t>
  </si>
  <si>
    <r>
      <t>Providing    ,    installing    and    fixing    in    position    FR Plywood</t>
    </r>
    <r>
      <rPr>
        <b/>
        <sz val="11"/>
        <rFont val="Aptos Narrow"/>
        <family val="2"/>
      </rPr>
      <t xml:space="preserve"> </t>
    </r>
    <r>
      <rPr>
        <sz val="11"/>
        <rFont val="Aptos Narrow"/>
        <family val="2"/>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</si>
  <si>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Back Wall </t>
  </si>
  <si>
    <t xml:space="preserve">Front </t>
  </si>
  <si>
    <t>Front 2</t>
  </si>
  <si>
    <t>Front 3</t>
  </si>
  <si>
    <t>Right wall  &amp; Left (single side cladding)</t>
  </si>
  <si>
    <t>Façade</t>
  </si>
  <si>
    <t>Right wall  front</t>
  </si>
  <si>
    <t>Left wall  front</t>
  </si>
  <si>
    <t>Duco Paint</t>
  </si>
  <si>
    <t>Roof Horizontal Pipe (50mmx50mm)</t>
  </si>
  <si>
    <t>Pillar</t>
  </si>
  <si>
    <t>825x750x900</t>
  </si>
  <si>
    <t>Side  Storages</t>
  </si>
  <si>
    <t>Providing and installation of make of 18mm &amp; 12mm Fr Plywood with approved laminate finish with hinges normal</t>
  </si>
  <si>
    <t>900x900x750</t>
  </si>
  <si>
    <r>
      <rPr>
        <b/>
        <sz val="11"/>
        <rFont val="Aptos Narrow"/>
        <family val="2"/>
      </rPr>
      <t>LED Light fixtures-</t>
    </r>
    <r>
      <rPr>
        <sz val="11"/>
        <rFont val="Aptos Narrow"/>
        <family val="2"/>
      </rPr>
      <t>Supply, installation, testing &amp; commissioning of lighting fittings/ fixtures complete with LED driver, complete as required:- (Hanging Lamp)</t>
    </r>
  </si>
  <si>
    <t>1200x1</t>
  </si>
  <si>
    <t>4000x2576</t>
  </si>
  <si>
    <t>400x750</t>
  </si>
  <si>
    <t>2x 3</t>
  </si>
  <si>
    <t xml:space="preserve">Signature </t>
  </si>
  <si>
    <t>PO TFSPL/PO/24-25/000519</t>
  </si>
  <si>
    <t xml:space="preserve">RA Bill </t>
  </si>
  <si>
    <t xml:space="preserve">Variation </t>
  </si>
  <si>
    <t xml:space="preserve">Grand Total </t>
  </si>
  <si>
    <t>Discount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</si>
</sst>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21">
    <font>
      <sz val="11"/>
      <color theme="1"/>
      <name val="Calibri"/>
      <family val="2"/>
      <scheme val="minor"/>
    </font>
    <font>
      <sz val="11"/>
      <color theme="1"/>
      <name val="Calibri"/>
      <family val="2"/>
      <scheme val="minor"/>
    </font>
    <font>
      <sz val="14"/>
      <color theme="1"/>
      <name val="Aptos Narrow"/>
      <family val="2"/>
    </font>
    <font>
      <b/>
      <sz val="14"/>
      <color theme="1"/>
      <name val="Aptos Narrow"/>
      <family val="2"/>
    </font>
    <font>
      <sz val="14"/>
      <name val="Aptos Narrow"/>
      <family val="2"/>
    </font>
    <font>
      <b/>
      <u/>
      <sz val="14"/>
      <name val="Aptos Narrow"/>
      <family val="2"/>
    </font>
    <font>
      <sz val="11"/>
      <color theme="1"/>
      <name val="Aptos Narrow"/>
      <family val="2"/>
    </font>
    <font>
      <b/>
      <sz val="14"/>
      <name val="Aptos Narrow"/>
      <family val="2"/>
    </font>
    <font>
      <sz val="10"/>
      <name val="MS Sans Serif"/>
      <family val="2"/>
    </font>
    <font>
      <b/>
      <sz val="14"/>
      <color rgb="FFFF0000"/>
      <name val="Aptos Narrow"/>
      <family val="2"/>
    </font>
    <font>
      <sz val="14"/>
      <color rgb="FFFF0000"/>
      <name val="Aptos Narrow"/>
      <family val="2"/>
    </font>
    <font>
      <b/>
      <sz val="11"/>
      <color rgb="FFC00000"/>
      <name val="Aptos Narrow"/>
      <family val="2"/>
    </font>
    <font>
      <b/>
      <sz val="11"/>
      <color theme="1"/>
      <name val="Aptos Narrow"/>
      <family val="2"/>
    </font>
    <font>
      <sz val="11"/>
      <name val="Aptos Narrow"/>
      <family val="2"/>
    </font>
    <font>
      <b/>
      <u/>
      <sz val="11"/>
      <name val="Aptos Narrow"/>
      <family val="2"/>
    </font>
    <font>
      <b/>
      <sz val="11"/>
      <name val="Aptos Narrow"/>
      <family val="2"/>
    </font>
    <font>
      <sz val="11"/>
      <color rgb="FFFF0000"/>
      <name val="Aptos Narrow"/>
      <family val="2"/>
    </font>
    <font>
      <b/>
      <sz val="14"/>
      <color theme="1"/>
      <name val="Aptos Narrow"/>
    </font>
    <font>
      <b/>
      <sz val="11"/>
      <name val="Calibri Light"/>
      <family val="2"/>
      <scheme val="major"/>
    </font>
    <font>
      <sz val="11"/>
      <color theme="1"/>
      <name val="Calibri Light"/>
      <family val="2"/>
      <scheme val="major"/>
    </font>
    <font>
      <b/>
      <sz val="11"/>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8" fillId="0" borderId="0" applyProtection="0"/>
  </cellStyleXfs>
  <cellXfs count="94">
    <xf numFmtId="0" fontId="0" fillId="0" borderId="0" xfId="0"/>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3" fontId="2" fillId="0" borderId="1" xfId="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1" applyNumberFormat="1"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xf>
    <xf numFmtId="43" fontId="2" fillId="0" borderId="1" xfId="1" applyFont="1" applyBorder="1" applyAlignment="1">
      <alignment horizontal="left" vertical="center"/>
    </xf>
    <xf numFmtId="164" fontId="2" fillId="2" borderId="1" xfId="1" applyNumberFormat="1" applyFont="1" applyFill="1" applyBorder="1" applyAlignment="1">
      <alignment horizontal="left" vertical="center"/>
    </xf>
    <xf numFmtId="164" fontId="2" fillId="0" borderId="1" xfId="1" applyNumberFormat="1" applyFont="1" applyBorder="1" applyAlignment="1">
      <alignment horizontal="left" vertical="center"/>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2" fillId="2" borderId="1" xfId="1" applyNumberFormat="1" applyFont="1" applyFill="1" applyBorder="1" applyAlignment="1">
      <alignment horizontal="left" vertical="center" wrapText="1"/>
    </xf>
    <xf numFmtId="43" fontId="2" fillId="0" borderId="0" xfId="0" applyNumberFormat="1" applyFont="1" applyAlignment="1">
      <alignment horizontal="left"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4" fillId="2" borderId="1" xfId="2" applyFont="1" applyFill="1" applyBorder="1" applyAlignment="1" applyProtection="1">
      <alignment horizontal="left" vertical="center" wrapText="1"/>
    </xf>
    <xf numFmtId="43" fontId="2" fillId="2" borderId="1" xfId="1" applyFont="1" applyFill="1" applyBorder="1" applyAlignment="1">
      <alignment horizontal="left" vertical="center"/>
    </xf>
    <xf numFmtId="165" fontId="2" fillId="2" borderId="1" xfId="1" applyNumberFormat="1" applyFont="1" applyFill="1" applyBorder="1" applyAlignment="1">
      <alignment horizontal="left" vertical="center"/>
    </xf>
    <xf numFmtId="0" fontId="2"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5" xfId="0" applyFont="1" applyFill="1" applyBorder="1" applyAlignment="1">
      <alignment horizontal="left" vertical="center" wrapText="1"/>
    </xf>
    <xf numFmtId="43" fontId="10" fillId="0" borderId="5" xfId="1" applyFont="1" applyBorder="1" applyAlignment="1">
      <alignment horizontal="left" vertical="center"/>
    </xf>
    <xf numFmtId="164" fontId="10" fillId="2" borderId="5" xfId="1" applyNumberFormat="1" applyFont="1" applyFill="1" applyBorder="1" applyAlignment="1">
      <alignment horizontal="left" vertical="center"/>
    </xf>
    <xf numFmtId="0" fontId="2" fillId="0" borderId="0" xfId="0" applyFont="1" applyAlignment="1">
      <alignment horizontal="left" vertical="center" wrapText="1"/>
    </xf>
    <xf numFmtId="43" fontId="2" fillId="0" borderId="0" xfId="1" applyFont="1" applyAlignment="1">
      <alignment horizontal="left" vertical="center"/>
    </xf>
    <xf numFmtId="164" fontId="2" fillId="0" borderId="0" xfId="1" applyNumberFormat="1" applyFont="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6" fillId="0" borderId="0" xfId="0" applyFont="1" applyAlignment="1">
      <alignment horizontal="lef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65" fontId="12" fillId="3" borderId="1" xfId="1" applyNumberFormat="1" applyFont="1" applyFill="1" applyBorder="1" applyAlignment="1">
      <alignment horizontal="center" vertical="center"/>
    </xf>
    <xf numFmtId="43" fontId="12" fillId="3" borderId="1" xfId="1" applyFont="1" applyFill="1" applyBorder="1" applyAlignment="1">
      <alignment horizontal="center" vertical="center"/>
    </xf>
    <xf numFmtId="43" fontId="6" fillId="3" borderId="1" xfId="1" applyFont="1" applyFill="1" applyBorder="1" applyAlignment="1">
      <alignment horizontal="center" vertical="center"/>
    </xf>
    <xf numFmtId="43" fontId="6" fillId="4" borderId="1" xfId="1" applyFont="1" applyFill="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43" fontId="6" fillId="2" borderId="1" xfId="1" applyFont="1" applyFill="1" applyBorder="1" applyAlignment="1">
      <alignment horizontal="left" vertical="center"/>
    </xf>
    <xf numFmtId="165" fontId="6" fillId="2" borderId="1" xfId="1" applyNumberFormat="1" applyFont="1" applyFill="1" applyBorder="1" applyAlignment="1">
      <alignment horizontal="left" vertical="center"/>
    </xf>
    <xf numFmtId="43" fontId="12" fillId="0" borderId="1" xfId="1" applyFont="1" applyBorder="1" applyAlignment="1">
      <alignment horizontal="left" vertical="center"/>
    </xf>
    <xf numFmtId="43" fontId="6" fillId="0" borderId="1" xfId="1" applyFont="1" applyBorder="1" applyAlignment="1">
      <alignment horizontal="left" vertical="center"/>
    </xf>
    <xf numFmtId="43" fontId="6" fillId="2" borderId="1" xfId="1" applyFont="1" applyFill="1" applyBorder="1" applyAlignment="1">
      <alignment horizontal="left" vertical="center" wrapText="1"/>
    </xf>
    <xf numFmtId="165" fontId="6" fillId="0" borderId="1" xfId="1" applyNumberFormat="1" applyFont="1" applyFill="1" applyBorder="1" applyAlignment="1">
      <alignment horizontal="left" vertical="center"/>
    </xf>
    <xf numFmtId="0" fontId="6" fillId="2" borderId="1" xfId="0" applyFont="1" applyFill="1" applyBorder="1" applyAlignment="1">
      <alignment horizontal="left" vertical="top" wrapText="1"/>
    </xf>
    <xf numFmtId="0" fontId="12" fillId="2" borderId="1" xfId="0" applyFont="1" applyFill="1" applyBorder="1" applyAlignment="1">
      <alignment horizontal="center" vertical="center"/>
    </xf>
    <xf numFmtId="43" fontId="12" fillId="5" borderId="1" xfId="1" applyFont="1" applyFill="1" applyBorder="1" applyAlignment="1">
      <alignment horizontal="left" vertical="center"/>
    </xf>
    <xf numFmtId="0" fontId="13" fillId="2" borderId="1" xfId="2" applyFont="1" applyFill="1" applyBorder="1" applyAlignment="1" applyProtection="1">
      <alignment horizontal="left" vertical="center" wrapText="1"/>
    </xf>
    <xf numFmtId="43" fontId="12" fillId="0" borderId="1" xfId="1" applyFont="1" applyFill="1" applyBorder="1" applyAlignment="1">
      <alignment horizontal="left" vertical="center"/>
    </xf>
    <xf numFmtId="0" fontId="16" fillId="2" borderId="5" xfId="0" applyFont="1" applyFill="1" applyBorder="1" applyAlignment="1">
      <alignment horizontal="left" vertical="center"/>
    </xf>
    <xf numFmtId="0" fontId="16" fillId="2" borderId="5" xfId="0" applyFont="1" applyFill="1" applyBorder="1" applyAlignment="1">
      <alignment horizontal="left" vertical="center" wrapText="1"/>
    </xf>
    <xf numFmtId="43" fontId="16" fillId="0" borderId="5" xfId="1" applyFont="1" applyBorder="1" applyAlignment="1">
      <alignment horizontal="left" vertical="center"/>
    </xf>
    <xf numFmtId="164" fontId="16" fillId="2" borderId="5" xfId="1" applyNumberFormat="1" applyFont="1" applyFill="1" applyBorder="1" applyAlignment="1">
      <alignment horizontal="left" vertical="center"/>
    </xf>
    <xf numFmtId="164" fontId="16" fillId="0" borderId="5" xfId="1" applyNumberFormat="1"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2" fillId="0" borderId="1" xfId="0" applyFont="1" applyBorder="1" applyAlignment="1">
      <alignment horizontal="center" vertical="center"/>
    </xf>
    <xf numFmtId="0" fontId="6" fillId="0" borderId="0" xfId="0" applyFont="1" applyAlignment="1">
      <alignment horizontal="left" vertical="center" wrapText="1"/>
    </xf>
    <xf numFmtId="165" fontId="6" fillId="0" borderId="0" xfId="1" applyNumberFormat="1" applyFont="1" applyAlignment="1">
      <alignment horizontal="left" vertical="center"/>
    </xf>
    <xf numFmtId="43" fontId="6" fillId="0" borderId="0" xfId="1" applyFont="1" applyAlignment="1">
      <alignment horizontal="left"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Font="1" applyFill="1" applyBorder="1" applyAlignment="1">
      <alignment horizontal="left" vertical="center"/>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6" xfId="0" applyFont="1" applyFill="1" applyBorder="1" applyAlignment="1">
      <alignment horizontal="center" vertical="center"/>
    </xf>
    <xf numFmtId="0" fontId="19" fillId="0" borderId="0" xfId="0" applyFont="1" applyAlignment="1">
      <alignment horizontal="left" vertical="center"/>
    </xf>
    <xf numFmtId="43" fontId="20" fillId="8" borderId="1" xfId="1" applyFont="1" applyFill="1" applyBorder="1" applyAlignment="1">
      <alignment horizontal="center" vertical="center"/>
    </xf>
    <xf numFmtId="164" fontId="20" fillId="8" borderId="1" xfId="1" applyNumberFormat="1" applyFont="1" applyFill="1" applyBorder="1" applyAlignment="1">
      <alignment horizontal="center" vertical="center"/>
    </xf>
    <xf numFmtId="0" fontId="19" fillId="0" borderId="1" xfId="0" applyFont="1" applyBorder="1" applyAlignment="1">
      <alignment horizontal="center" vertical="center"/>
    </xf>
    <xf numFmtId="43" fontId="2" fillId="0" borderId="1" xfId="0" applyNumberFormat="1" applyFont="1" applyBorder="1" applyAlignment="1">
      <alignment horizontal="left" vertical="center"/>
    </xf>
    <xf numFmtId="164" fontId="2" fillId="0" borderId="1" xfId="0" applyNumberFormat="1" applyFont="1" applyBorder="1" applyAlignment="1">
      <alignment horizontal="left" vertical="center"/>
    </xf>
    <xf numFmtId="0" fontId="2" fillId="0" borderId="1" xfId="0" applyFont="1" applyBorder="1" applyAlignment="1">
      <alignment horizontal="left" vertical="center"/>
    </xf>
    <xf numFmtId="164" fontId="10" fillId="0" borderId="1" xfId="1" applyNumberFormat="1" applyFont="1" applyBorder="1" applyAlignment="1">
      <alignment horizontal="left" vertical="center"/>
    </xf>
    <xf numFmtId="0" fontId="20" fillId="2" borderId="1" xfId="0" applyFont="1" applyFill="1" applyBorder="1" applyAlignment="1">
      <alignment horizontal="center" vertical="center" wrapText="1"/>
    </xf>
    <xf numFmtId="43" fontId="20" fillId="2" borderId="1" xfId="1" applyFont="1" applyFill="1" applyBorder="1" applyAlignment="1">
      <alignment horizontal="left" vertical="center"/>
    </xf>
    <xf numFmtId="0" fontId="19" fillId="0" borderId="1" xfId="0" applyFont="1" applyBorder="1" applyAlignment="1">
      <alignment horizontal="left" vertical="center"/>
    </xf>
    <xf numFmtId="43" fontId="20" fillId="0" borderId="1" xfId="1" applyFont="1" applyBorder="1" applyAlignment="1">
      <alignment horizontal="left" vertical="center"/>
    </xf>
  </cellXfs>
  <cellStyles count="3">
    <cellStyle name="Comma" xfId="1" builtinId="3"/>
    <cellStyle name="Normal" xfId="0" builtinId="0"/>
    <cellStyle name="Normal_HDFCPAT" xfId="2" xr:uid="{DE46C063-0DE8-4A63-8A42-62E368CAB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sheetData sheetId="1"/>
      <sheetData sheetId="2"/>
      <sheetData sheetId="3"/>
      <sheetData sheetId="4"/>
      <sheetData sheetId="5"/>
      <sheetData sheetId="6"/>
      <sheetData sheetId="7"/>
      <sheetData sheetId="8"/>
      <sheetData sheetId="9"/>
      <sheetData sheetId="10">
        <row r="27">
          <cell r="L27">
            <v>1</v>
          </cell>
        </row>
        <row r="36">
          <cell r="L36">
            <v>10</v>
          </cell>
        </row>
        <row r="47">
          <cell r="L47">
            <v>0</v>
          </cell>
        </row>
        <row r="48">
          <cell r="L48">
            <v>0</v>
          </cell>
        </row>
        <row r="49">
          <cell r="L49">
            <v>0</v>
          </cell>
        </row>
        <row r="50">
          <cell r="L50">
            <v>1</v>
          </cell>
        </row>
        <row r="51">
          <cell r="L51">
            <v>1</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view="pageBreakPreview" topLeftCell="A13" zoomScale="70" zoomScaleNormal="100" zoomScaleSheetLayoutView="70" workbookViewId="0">
      <selection activeCell="J27" sqref="J27"/>
    </sheetView>
  </sheetViews>
  <sheetFormatPr defaultColWidth="8.85546875" defaultRowHeight="18"/>
  <cols>
    <col min="1" max="1" width="6.42578125" style="7" bestFit="1" customWidth="1"/>
    <col min="2" max="2" width="36.140625" style="7" customWidth="1"/>
    <col min="3" max="3" width="62" style="1" customWidth="1"/>
    <col min="4" max="4" width="21.28515625" style="29" customWidth="1"/>
    <col min="5" max="5" width="7.42578125" style="1" bestFit="1" customWidth="1"/>
    <col min="6" max="6" width="11.28515625" style="30" bestFit="1" customWidth="1"/>
    <col min="7" max="7" width="13.7109375" style="31" bestFit="1" customWidth="1"/>
    <col min="8" max="8" width="30.28515625" style="31" customWidth="1"/>
    <col min="9" max="9" width="11.28515625" style="1" bestFit="1" customWidth="1"/>
    <col min="10" max="10" width="17.85546875" style="1" bestFit="1" customWidth="1"/>
    <col min="11" max="11" width="11.28515625" style="1" bestFit="1" customWidth="1"/>
    <col min="12" max="12" width="12.5703125" style="1" bestFit="1" customWidth="1"/>
    <col min="13" max="16384" width="8.85546875" style="1"/>
  </cols>
  <sheetData>
    <row r="1" spans="1:12">
      <c r="A1" s="74"/>
      <c r="B1" s="75" t="s">
        <v>0</v>
      </c>
      <c r="C1" s="76" t="s">
        <v>1</v>
      </c>
      <c r="D1" s="76" t="s">
        <v>2</v>
      </c>
      <c r="E1" s="76"/>
      <c r="F1" s="77" t="s">
        <v>116</v>
      </c>
      <c r="G1" s="78"/>
      <c r="H1" s="79"/>
      <c r="I1" s="80" t="s">
        <v>117</v>
      </c>
      <c r="J1" s="81"/>
      <c r="K1" s="82"/>
    </row>
    <row r="2" spans="1:12" s="7" customFormat="1">
      <c r="A2" s="2" t="s">
        <v>4</v>
      </c>
      <c r="B2" s="3" t="s">
        <v>5</v>
      </c>
      <c r="C2" s="2" t="s">
        <v>6</v>
      </c>
      <c r="D2" s="3" t="s">
        <v>7</v>
      </c>
      <c r="E2" s="2" t="s">
        <v>8</v>
      </c>
      <c r="F2" s="4" t="s">
        <v>9</v>
      </c>
      <c r="G2" s="5" t="s">
        <v>10</v>
      </c>
      <c r="H2" s="6" t="s">
        <v>11</v>
      </c>
      <c r="I2" s="83" t="s">
        <v>9</v>
      </c>
      <c r="J2" s="84" t="s">
        <v>11</v>
      </c>
      <c r="K2" s="85" t="s">
        <v>118</v>
      </c>
    </row>
    <row r="3" spans="1:12" ht="180">
      <c r="A3" s="2">
        <v>1</v>
      </c>
      <c r="B3" s="8" t="s">
        <v>12</v>
      </c>
      <c r="C3" s="9" t="s">
        <v>13</v>
      </c>
      <c r="D3" s="9" t="s">
        <v>14</v>
      </c>
      <c r="E3" s="10" t="s">
        <v>15</v>
      </c>
      <c r="F3" s="11">
        <v>282</v>
      </c>
      <c r="G3" s="12">
        <v>165</v>
      </c>
      <c r="H3" s="13">
        <f t="shared" ref="H3:H24" si="0">F3*G3</f>
        <v>46530</v>
      </c>
      <c r="I3" s="86">
        <v>282</v>
      </c>
      <c r="J3" s="87">
        <f>+I3*G3</f>
        <v>46530</v>
      </c>
      <c r="K3" s="86">
        <f>+'JMS '!L3-'BOQ '!F3</f>
        <v>90</v>
      </c>
    </row>
    <row r="4" spans="1:12" ht="28.5">
      <c r="A4" s="2">
        <f>A3+1</f>
        <v>2</v>
      </c>
      <c r="B4" s="8" t="s">
        <v>16</v>
      </c>
      <c r="C4" s="14" t="s">
        <v>17</v>
      </c>
      <c r="D4" s="15" t="s">
        <v>18</v>
      </c>
      <c r="E4" s="15" t="s">
        <v>19</v>
      </c>
      <c r="F4" s="11">
        <v>10.3</v>
      </c>
      <c r="G4" s="16">
        <v>2000</v>
      </c>
      <c r="H4" s="13">
        <f t="shared" si="0"/>
        <v>20600</v>
      </c>
      <c r="I4" s="86">
        <f>+'JMS '!L11</f>
        <v>10.199999999999999</v>
      </c>
      <c r="J4" s="87">
        <f t="shared" ref="J4:J23" si="1">+I4*G4</f>
        <v>20400</v>
      </c>
      <c r="K4" s="86">
        <f t="shared" ref="K4:K23" si="2">+I4-F4</f>
        <v>-0.10000000000000142</v>
      </c>
      <c r="L4" s="17"/>
    </row>
    <row r="5" spans="1:12" ht="42.75">
      <c r="A5" s="2">
        <v>3</v>
      </c>
      <c r="B5" s="8" t="s">
        <v>20</v>
      </c>
      <c r="C5" s="14" t="s">
        <v>21</v>
      </c>
      <c r="D5" s="15"/>
      <c r="E5" s="15" t="s">
        <v>19</v>
      </c>
      <c r="F5" s="11">
        <v>10.3</v>
      </c>
      <c r="G5" s="16">
        <v>850</v>
      </c>
      <c r="H5" s="13">
        <f t="shared" si="0"/>
        <v>8755</v>
      </c>
      <c r="I5" s="86">
        <f>+'JMS '!L13</f>
        <v>10.199999999999999</v>
      </c>
      <c r="J5" s="87">
        <f t="shared" si="1"/>
        <v>8670</v>
      </c>
      <c r="K5" s="86">
        <f t="shared" si="2"/>
        <v>-0.10000000000000142</v>
      </c>
      <c r="L5" s="17"/>
    </row>
    <row r="6" spans="1:12" ht="126">
      <c r="A6" s="2">
        <v>4</v>
      </c>
      <c r="B6" s="8" t="s">
        <v>22</v>
      </c>
      <c r="C6" s="9" t="s">
        <v>23</v>
      </c>
      <c r="D6" s="9" t="s">
        <v>24</v>
      </c>
      <c r="E6" s="10" t="s">
        <v>19</v>
      </c>
      <c r="F6" s="11">
        <v>50.2</v>
      </c>
      <c r="G6" s="12">
        <v>2800</v>
      </c>
      <c r="H6" s="13">
        <f t="shared" si="0"/>
        <v>140560</v>
      </c>
      <c r="I6" s="86">
        <f>+F6</f>
        <v>50.2</v>
      </c>
      <c r="J6" s="87">
        <f t="shared" si="1"/>
        <v>140560</v>
      </c>
      <c r="K6" s="86">
        <f>+'JMS '!L14-'BOQ '!F6</f>
        <v>8.1309999999999931</v>
      </c>
    </row>
    <row r="7" spans="1:12" ht="36">
      <c r="A7" s="2">
        <f t="shared" ref="A7:A23" si="3">A6+1</f>
        <v>5</v>
      </c>
      <c r="B7" s="8" t="s">
        <v>25</v>
      </c>
      <c r="C7" s="9" t="s">
        <v>26</v>
      </c>
      <c r="D7" s="9" t="s">
        <v>27</v>
      </c>
      <c r="E7" s="10" t="s">
        <v>19</v>
      </c>
      <c r="F7" s="11">
        <v>6.33</v>
      </c>
      <c r="G7" s="12">
        <v>650</v>
      </c>
      <c r="H7" s="13">
        <f t="shared" si="0"/>
        <v>4114.5</v>
      </c>
      <c r="I7" s="86">
        <f>+'JMS '!L24</f>
        <v>4.1400000000000006</v>
      </c>
      <c r="J7" s="87">
        <f t="shared" si="1"/>
        <v>2691.0000000000005</v>
      </c>
      <c r="K7" s="86">
        <f t="shared" si="2"/>
        <v>-2.1899999999999995</v>
      </c>
    </row>
    <row r="8" spans="1:12" ht="54">
      <c r="A8" s="2">
        <f t="shared" si="3"/>
        <v>6</v>
      </c>
      <c r="B8" s="8" t="s">
        <v>28</v>
      </c>
      <c r="C8" s="18" t="s">
        <v>29</v>
      </c>
      <c r="D8" s="15" t="s">
        <v>30</v>
      </c>
      <c r="E8" s="15" t="s">
        <v>31</v>
      </c>
      <c r="F8" s="11">
        <f>'[1]Cafeccino MB Sheet'!L27</f>
        <v>1</v>
      </c>
      <c r="G8" s="16">
        <v>6500</v>
      </c>
      <c r="H8" s="13">
        <f t="shared" si="0"/>
        <v>6500</v>
      </c>
      <c r="I8" s="86">
        <f>+'JMS '!L27</f>
        <v>1</v>
      </c>
      <c r="J8" s="87">
        <f t="shared" si="1"/>
        <v>6500</v>
      </c>
      <c r="K8" s="86">
        <f t="shared" si="2"/>
        <v>0</v>
      </c>
    </row>
    <row r="9" spans="1:12" ht="90">
      <c r="A9" s="2">
        <v>6</v>
      </c>
      <c r="B9" s="19" t="s">
        <v>32</v>
      </c>
      <c r="C9" s="18" t="s">
        <v>33</v>
      </c>
      <c r="D9" s="15" t="s">
        <v>34</v>
      </c>
      <c r="E9" s="15" t="s">
        <v>31</v>
      </c>
      <c r="F9" s="11">
        <v>1</v>
      </c>
      <c r="G9" s="16">
        <v>28000</v>
      </c>
      <c r="H9" s="13">
        <f t="shared" si="0"/>
        <v>28000</v>
      </c>
      <c r="I9" s="86">
        <f>+'JMS '!L28</f>
        <v>1</v>
      </c>
      <c r="J9" s="87">
        <f t="shared" si="1"/>
        <v>28000</v>
      </c>
      <c r="K9" s="86">
        <f t="shared" si="2"/>
        <v>0</v>
      </c>
    </row>
    <row r="10" spans="1:12" ht="90">
      <c r="A10" s="2">
        <v>7</v>
      </c>
      <c r="B10" s="19" t="s">
        <v>35</v>
      </c>
      <c r="C10" s="15" t="s">
        <v>36</v>
      </c>
      <c r="D10" s="15" t="s">
        <v>37</v>
      </c>
      <c r="E10" s="15" t="s">
        <v>38</v>
      </c>
      <c r="F10" s="11">
        <v>0</v>
      </c>
      <c r="G10" s="16">
        <v>30000</v>
      </c>
      <c r="H10" s="13">
        <f t="shared" si="0"/>
        <v>0</v>
      </c>
      <c r="I10" s="86">
        <f>+'JMS '!L29</f>
        <v>0</v>
      </c>
      <c r="J10" s="87">
        <f t="shared" si="1"/>
        <v>0</v>
      </c>
      <c r="K10" s="86">
        <f t="shared" si="2"/>
        <v>0</v>
      </c>
    </row>
    <row r="11" spans="1:12" ht="54">
      <c r="A11" s="2">
        <f t="shared" si="3"/>
        <v>8</v>
      </c>
      <c r="B11" s="8" t="s">
        <v>39</v>
      </c>
      <c r="C11" s="15" t="s">
        <v>40</v>
      </c>
      <c r="D11" s="15" t="s">
        <v>37</v>
      </c>
      <c r="E11" s="10" t="s">
        <v>41</v>
      </c>
      <c r="F11" s="11">
        <v>0</v>
      </c>
      <c r="G11" s="12">
        <v>18000</v>
      </c>
      <c r="H11" s="13">
        <f t="shared" si="0"/>
        <v>0</v>
      </c>
      <c r="I11" s="86">
        <f>+'JMS '!L30</f>
        <v>0</v>
      </c>
      <c r="J11" s="87">
        <f t="shared" si="1"/>
        <v>0</v>
      </c>
      <c r="K11" s="86">
        <f t="shared" si="2"/>
        <v>0</v>
      </c>
    </row>
    <row r="12" spans="1:12" ht="72">
      <c r="A12" s="2">
        <f t="shared" si="3"/>
        <v>9</v>
      </c>
      <c r="B12" s="19" t="s">
        <v>42</v>
      </c>
      <c r="C12" s="15" t="s">
        <v>43</v>
      </c>
      <c r="D12" s="15" t="s">
        <v>44</v>
      </c>
      <c r="E12" s="15" t="s">
        <v>38</v>
      </c>
      <c r="F12" s="11">
        <v>3</v>
      </c>
      <c r="G12" s="16">
        <v>2500</v>
      </c>
      <c r="H12" s="13">
        <f t="shared" si="0"/>
        <v>7500</v>
      </c>
      <c r="I12" s="86">
        <v>3</v>
      </c>
      <c r="J12" s="87">
        <f t="shared" si="1"/>
        <v>7500</v>
      </c>
      <c r="K12" s="86">
        <f>+'JMS '!L31-'BOQ '!F12</f>
        <v>1</v>
      </c>
    </row>
    <row r="13" spans="1:12" ht="36">
      <c r="A13" s="2">
        <f t="shared" si="3"/>
        <v>10</v>
      </c>
      <c r="B13" s="8" t="s">
        <v>45</v>
      </c>
      <c r="C13" s="15" t="s">
        <v>46</v>
      </c>
      <c r="D13" s="15" t="s">
        <v>47</v>
      </c>
      <c r="E13" s="15" t="s">
        <v>38</v>
      </c>
      <c r="F13" s="11">
        <v>4</v>
      </c>
      <c r="G13" s="16">
        <v>650</v>
      </c>
      <c r="H13" s="13">
        <f t="shared" si="0"/>
        <v>2600</v>
      </c>
      <c r="I13" s="86">
        <f>+'JMS '!L32</f>
        <v>4</v>
      </c>
      <c r="J13" s="87">
        <f t="shared" si="1"/>
        <v>2600</v>
      </c>
      <c r="K13" s="86">
        <f t="shared" si="2"/>
        <v>0</v>
      </c>
    </row>
    <row r="14" spans="1:12" ht="90">
      <c r="A14" s="2">
        <f t="shared" si="3"/>
        <v>11</v>
      </c>
      <c r="B14" s="8" t="s">
        <v>48</v>
      </c>
      <c r="C14" s="20" t="s">
        <v>49</v>
      </c>
      <c r="D14" s="15" t="s">
        <v>50</v>
      </c>
      <c r="E14" s="10" t="s">
        <v>38</v>
      </c>
      <c r="F14" s="11">
        <v>1</v>
      </c>
      <c r="G14" s="12">
        <v>38000</v>
      </c>
      <c r="H14" s="13">
        <f t="shared" si="0"/>
        <v>38000</v>
      </c>
      <c r="I14" s="86">
        <f>+'JMS '!L33</f>
        <v>1</v>
      </c>
      <c r="J14" s="87">
        <f t="shared" si="1"/>
        <v>38000</v>
      </c>
      <c r="K14" s="86">
        <f t="shared" si="2"/>
        <v>0</v>
      </c>
    </row>
    <row r="15" spans="1:12">
      <c r="A15" s="2">
        <f t="shared" si="3"/>
        <v>12</v>
      </c>
      <c r="B15" s="8" t="s">
        <v>51</v>
      </c>
      <c r="C15" s="20" t="s">
        <v>52</v>
      </c>
      <c r="D15" s="15"/>
      <c r="E15" s="10" t="s">
        <v>38</v>
      </c>
      <c r="F15" s="11">
        <v>3</v>
      </c>
      <c r="G15" s="12">
        <v>3500</v>
      </c>
      <c r="H15" s="13">
        <f t="shared" si="0"/>
        <v>10500</v>
      </c>
      <c r="I15" s="86">
        <f>+'JMS '!L34</f>
        <v>1</v>
      </c>
      <c r="J15" s="87">
        <f t="shared" si="1"/>
        <v>3500</v>
      </c>
      <c r="K15" s="86">
        <f t="shared" si="2"/>
        <v>-2</v>
      </c>
    </row>
    <row r="16" spans="1:12" ht="36">
      <c r="A16" s="2">
        <f t="shared" si="3"/>
        <v>13</v>
      </c>
      <c r="B16" s="8" t="s">
        <v>53</v>
      </c>
      <c r="C16" s="20" t="s">
        <v>54</v>
      </c>
      <c r="D16" s="15" t="s">
        <v>55</v>
      </c>
      <c r="E16" s="21" t="s">
        <v>31</v>
      </c>
      <c r="F16" s="21">
        <v>1</v>
      </c>
      <c r="G16" s="22">
        <v>15000</v>
      </c>
      <c r="H16" s="21">
        <f t="shared" si="0"/>
        <v>15000</v>
      </c>
      <c r="I16" s="86">
        <f>+'JMS '!L35</f>
        <v>0</v>
      </c>
      <c r="J16" s="87">
        <f t="shared" si="1"/>
        <v>0</v>
      </c>
      <c r="K16" s="86">
        <f t="shared" si="2"/>
        <v>-1</v>
      </c>
    </row>
    <row r="17" spans="1:11" ht="54">
      <c r="A17" s="2">
        <v>15</v>
      </c>
      <c r="B17" s="8" t="s">
        <v>56</v>
      </c>
      <c r="C17" s="20" t="s">
        <v>57</v>
      </c>
      <c r="D17" s="15" t="s">
        <v>50</v>
      </c>
      <c r="E17" s="21" t="s">
        <v>58</v>
      </c>
      <c r="F17" s="21">
        <f>'[1]Cafeccino MB Sheet'!L36</f>
        <v>10</v>
      </c>
      <c r="G17" s="22">
        <v>850</v>
      </c>
      <c r="H17" s="13">
        <f t="shared" si="0"/>
        <v>8500</v>
      </c>
      <c r="I17" s="86">
        <f>+'JMS '!L36</f>
        <v>10</v>
      </c>
      <c r="J17" s="87">
        <f t="shared" si="1"/>
        <v>8500</v>
      </c>
      <c r="K17" s="86">
        <f t="shared" si="2"/>
        <v>0</v>
      </c>
    </row>
    <row r="18" spans="1:11" ht="54">
      <c r="A18" s="2">
        <f>A15+1</f>
        <v>13</v>
      </c>
      <c r="B18" s="8" t="s">
        <v>59</v>
      </c>
      <c r="C18" s="15" t="s">
        <v>60</v>
      </c>
      <c r="D18" s="15" t="s">
        <v>61</v>
      </c>
      <c r="E18" s="10" t="s">
        <v>62</v>
      </c>
      <c r="F18" s="11">
        <v>159.74</v>
      </c>
      <c r="G18" s="12">
        <v>150</v>
      </c>
      <c r="H18" s="13">
        <f t="shared" si="0"/>
        <v>23961</v>
      </c>
      <c r="I18" s="86">
        <v>159.74</v>
      </c>
      <c r="J18" s="87">
        <f t="shared" si="1"/>
        <v>23961</v>
      </c>
      <c r="K18" s="86">
        <f>+'JMS '!L37-'BOQ '!F18</f>
        <v>476.46083799999985</v>
      </c>
    </row>
    <row r="19" spans="1:11" ht="36">
      <c r="A19" s="2">
        <f t="shared" si="3"/>
        <v>14</v>
      </c>
      <c r="B19" s="8" t="s">
        <v>63</v>
      </c>
      <c r="C19" s="15" t="s">
        <v>64</v>
      </c>
      <c r="D19" s="15" t="s">
        <v>65</v>
      </c>
      <c r="E19" s="10" t="s">
        <v>38</v>
      </c>
      <c r="F19" s="11">
        <f>'[1]Cafeccino MB Sheet'!L47</f>
        <v>0</v>
      </c>
      <c r="G19" s="12">
        <v>18000</v>
      </c>
      <c r="H19" s="13">
        <f t="shared" si="0"/>
        <v>0</v>
      </c>
      <c r="I19" s="86">
        <f>+'JMS '!L47</f>
        <v>0</v>
      </c>
      <c r="J19" s="87">
        <f t="shared" si="1"/>
        <v>0</v>
      </c>
      <c r="K19" s="86">
        <f t="shared" si="2"/>
        <v>0</v>
      </c>
    </row>
    <row r="20" spans="1:11" ht="54">
      <c r="A20" s="2">
        <f t="shared" si="3"/>
        <v>15</v>
      </c>
      <c r="B20" s="8" t="s">
        <v>66</v>
      </c>
      <c r="C20" s="15" t="s">
        <v>67</v>
      </c>
      <c r="D20" s="15" t="s">
        <v>65</v>
      </c>
      <c r="E20" s="10" t="s">
        <v>38</v>
      </c>
      <c r="F20" s="11">
        <f>'[1]Cafeccino MB Sheet'!L48</f>
        <v>0</v>
      </c>
      <c r="G20" s="12">
        <v>4500</v>
      </c>
      <c r="H20" s="13">
        <f t="shared" si="0"/>
        <v>0</v>
      </c>
      <c r="I20" s="86">
        <f>+'JMS '!L48</f>
        <v>0</v>
      </c>
      <c r="J20" s="87">
        <f t="shared" si="1"/>
        <v>0</v>
      </c>
      <c r="K20" s="86">
        <f t="shared" si="2"/>
        <v>0</v>
      </c>
    </row>
    <row r="21" spans="1:11" ht="36">
      <c r="A21" s="2">
        <f t="shared" si="3"/>
        <v>16</v>
      </c>
      <c r="B21" s="8" t="s">
        <v>68</v>
      </c>
      <c r="C21" s="15" t="s">
        <v>69</v>
      </c>
      <c r="D21" s="15" t="s">
        <v>70</v>
      </c>
      <c r="E21" s="10" t="s">
        <v>71</v>
      </c>
      <c r="F21" s="11">
        <f>'[1]Cafeccino MB Sheet'!L49</f>
        <v>0</v>
      </c>
      <c r="G21" s="12">
        <v>38000</v>
      </c>
      <c r="H21" s="13">
        <f t="shared" si="0"/>
        <v>0</v>
      </c>
      <c r="I21" s="86">
        <f>+'JMS '!L49</f>
        <v>0</v>
      </c>
      <c r="J21" s="87">
        <f t="shared" si="1"/>
        <v>0</v>
      </c>
      <c r="K21" s="86">
        <f t="shared" si="2"/>
        <v>0</v>
      </c>
    </row>
    <row r="22" spans="1:11">
      <c r="A22" s="2">
        <f t="shared" si="3"/>
        <v>17</v>
      </c>
      <c r="B22" s="8" t="s">
        <v>72</v>
      </c>
      <c r="C22" s="15" t="s">
        <v>73</v>
      </c>
      <c r="D22" s="15"/>
      <c r="E22" s="10" t="s">
        <v>74</v>
      </c>
      <c r="F22" s="11">
        <f>'[1]Cafeccino MB Sheet'!L50</f>
        <v>1</v>
      </c>
      <c r="G22" s="12">
        <v>48000</v>
      </c>
      <c r="H22" s="13">
        <f t="shared" si="0"/>
        <v>48000</v>
      </c>
      <c r="I22" s="88">
        <v>1</v>
      </c>
      <c r="J22" s="87">
        <f t="shared" si="1"/>
        <v>48000</v>
      </c>
      <c r="K22" s="86">
        <f t="shared" si="2"/>
        <v>0</v>
      </c>
    </row>
    <row r="23" spans="1:11">
      <c r="A23" s="2">
        <f t="shared" si="3"/>
        <v>18</v>
      </c>
      <c r="B23" s="8" t="s">
        <v>75</v>
      </c>
      <c r="C23" s="15" t="s">
        <v>73</v>
      </c>
      <c r="D23" s="15"/>
      <c r="E23" s="10" t="s">
        <v>74</v>
      </c>
      <c r="F23" s="11">
        <f>'[1]Cafeccino MB Sheet'!L51</f>
        <v>1</v>
      </c>
      <c r="G23" s="12">
        <v>15000</v>
      </c>
      <c r="H23" s="13">
        <f t="shared" si="0"/>
        <v>15000</v>
      </c>
      <c r="I23" s="88">
        <v>1</v>
      </c>
      <c r="J23" s="87">
        <f t="shared" si="1"/>
        <v>15000</v>
      </c>
      <c r="K23" s="86">
        <f t="shared" si="2"/>
        <v>0</v>
      </c>
    </row>
    <row r="24" spans="1:11">
      <c r="A24" s="23">
        <v>19</v>
      </c>
      <c r="B24" s="24"/>
      <c r="C24" s="25" t="s">
        <v>76</v>
      </c>
      <c r="D24" s="26"/>
      <c r="E24" s="25"/>
      <c r="F24" s="27"/>
      <c r="G24" s="28"/>
      <c r="H24" s="89">
        <f t="shared" si="0"/>
        <v>0</v>
      </c>
      <c r="I24" s="88"/>
      <c r="J24" s="88"/>
      <c r="K24" s="88"/>
    </row>
    <row r="25" spans="1:11">
      <c r="A25" s="90" t="s">
        <v>77</v>
      </c>
      <c r="B25" s="90"/>
      <c r="C25" s="90"/>
      <c r="D25" s="90"/>
      <c r="E25" s="90"/>
      <c r="F25" s="90"/>
      <c r="G25" s="90"/>
      <c r="H25" s="91">
        <f>SUM(H3:H24)</f>
        <v>424120.5</v>
      </c>
      <c r="I25" s="92"/>
      <c r="J25" s="91">
        <f>SUM(J3:J24)</f>
        <v>400412</v>
      </c>
      <c r="K25" s="92"/>
    </row>
    <row r="26" spans="1:11">
      <c r="A26" s="90" t="s">
        <v>120</v>
      </c>
      <c r="B26" s="90"/>
      <c r="C26" s="90"/>
      <c r="D26" s="90"/>
      <c r="E26" s="90"/>
      <c r="F26" s="90"/>
      <c r="G26" s="90"/>
      <c r="H26" s="93">
        <f>+H25*3.5/100</f>
        <v>14844.217500000001</v>
      </c>
      <c r="I26" s="92"/>
      <c r="J26" s="93">
        <f>+J25*3.51/100</f>
        <v>14054.461199999998</v>
      </c>
      <c r="K26" s="92"/>
    </row>
    <row r="27" spans="1:11">
      <c r="A27" s="90" t="s">
        <v>119</v>
      </c>
      <c r="B27" s="90"/>
      <c r="C27" s="90"/>
      <c r="D27" s="90"/>
      <c r="E27" s="90"/>
      <c r="F27" s="90"/>
      <c r="G27" s="90"/>
      <c r="H27" s="93">
        <f>+H25-H26</f>
        <v>409276.28249999997</v>
      </c>
      <c r="I27" s="92"/>
      <c r="J27" s="93">
        <f>+J25-J26</f>
        <v>386357.53879999998</v>
      </c>
      <c r="K27" s="92"/>
    </row>
    <row r="28" spans="1:11">
      <c r="J28" s="17"/>
    </row>
    <row r="29" spans="1:11">
      <c r="J29" s="17"/>
    </row>
  </sheetData>
  <mergeCells count="5">
    <mergeCell ref="F1:H1"/>
    <mergeCell ref="I1:J1"/>
    <mergeCell ref="A25:G25"/>
    <mergeCell ref="A26:G26"/>
    <mergeCell ref="A27:G27"/>
  </mergeCells>
  <pageMargins left="0.7" right="0.7" top="0.75" bottom="0.75" header="0.3" footer="0.3"/>
  <pageSetup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0A22-F340-43AF-B3B7-958FE8DE9F8C}">
  <dimension ref="A1:L55"/>
  <sheetViews>
    <sheetView view="pageBreakPreview" zoomScale="85" zoomScaleNormal="100" zoomScaleSheetLayoutView="85" workbookViewId="0">
      <selection activeCell="L55" sqref="L55"/>
    </sheetView>
  </sheetViews>
  <sheetFormatPr defaultColWidth="8.85546875" defaultRowHeight="14.25"/>
  <cols>
    <col min="1" max="1" width="5.28515625" style="46" bestFit="1" customWidth="1"/>
    <col min="2" max="2" width="28.7109375" style="46" customWidth="1"/>
    <col min="3" max="3" width="59" style="39" bestFit="1" customWidth="1"/>
    <col min="4" max="4" width="15.140625" style="71" bestFit="1" customWidth="1"/>
    <col min="5" max="5" width="12.7109375" style="39" bestFit="1" customWidth="1"/>
    <col min="6" max="6" width="5.7109375" style="39" bestFit="1" customWidth="1"/>
    <col min="7" max="7" width="9" style="72" bestFit="1" customWidth="1"/>
    <col min="8" max="8" width="8.140625" style="73" customWidth="1"/>
    <col min="9" max="9" width="7.85546875" style="72" bestFit="1" customWidth="1"/>
    <col min="10" max="10" width="8.7109375" style="73" customWidth="1"/>
    <col min="11" max="11" width="9.28515625" style="73" bestFit="1" customWidth="1"/>
    <col min="12" max="12" width="20.28515625" style="73" customWidth="1"/>
    <col min="13" max="16384" width="8.85546875" style="39"/>
  </cols>
  <sheetData>
    <row r="1" spans="1:12" ht="30">
      <c r="A1" s="32"/>
      <c r="B1" s="33" t="s">
        <v>63</v>
      </c>
      <c r="C1" s="34" t="s">
        <v>78</v>
      </c>
      <c r="D1" s="34" t="s">
        <v>2</v>
      </c>
      <c r="E1" s="35" t="s">
        <v>3</v>
      </c>
      <c r="F1" s="36" t="s">
        <v>79</v>
      </c>
      <c r="G1" s="37"/>
      <c r="H1" s="37"/>
      <c r="I1" s="37"/>
      <c r="J1" s="37"/>
      <c r="K1" s="38"/>
      <c r="L1" s="34"/>
    </row>
    <row r="2" spans="1:12" s="46" customFormat="1" ht="15">
      <c r="A2" s="40" t="s">
        <v>4</v>
      </c>
      <c r="B2" s="41" t="s">
        <v>5</v>
      </c>
      <c r="C2" s="40" t="s">
        <v>6</v>
      </c>
      <c r="D2" s="41" t="s">
        <v>7</v>
      </c>
      <c r="E2" s="40" t="s">
        <v>80</v>
      </c>
      <c r="F2" s="40" t="s">
        <v>8</v>
      </c>
      <c r="G2" s="42" t="s">
        <v>81</v>
      </c>
      <c r="H2" s="43" t="s">
        <v>82</v>
      </c>
      <c r="I2" s="42" t="s">
        <v>83</v>
      </c>
      <c r="J2" s="43" t="s">
        <v>84</v>
      </c>
      <c r="K2" s="44" t="s">
        <v>85</v>
      </c>
      <c r="L2" s="45" t="s">
        <v>86</v>
      </c>
    </row>
    <row r="3" spans="1:12" ht="114.75">
      <c r="A3" s="47">
        <v>1</v>
      </c>
      <c r="B3" s="48" t="s">
        <v>12</v>
      </c>
      <c r="C3" s="49" t="s">
        <v>87</v>
      </c>
      <c r="D3" s="49" t="s">
        <v>14</v>
      </c>
      <c r="E3" s="14"/>
      <c r="F3" s="50" t="s">
        <v>15</v>
      </c>
      <c r="G3" s="51"/>
      <c r="H3" s="50"/>
      <c r="I3" s="51"/>
      <c r="J3" s="50"/>
      <c r="K3" s="50">
        <f>SUM(J3:J9)</f>
        <v>372</v>
      </c>
      <c r="L3" s="52">
        <f>K3</f>
        <v>372</v>
      </c>
    </row>
    <row r="4" spans="1:12" ht="15">
      <c r="A4" s="47"/>
      <c r="B4" s="48"/>
      <c r="C4" s="49" t="s">
        <v>88</v>
      </c>
      <c r="D4" s="49"/>
      <c r="E4" s="14"/>
      <c r="F4" s="50"/>
      <c r="G4" s="51"/>
      <c r="H4" s="50"/>
      <c r="I4" s="51"/>
      <c r="J4" s="50">
        <v>98</v>
      </c>
      <c r="K4" s="50"/>
      <c r="L4" s="53"/>
    </row>
    <row r="5" spans="1:12" ht="15">
      <c r="A5" s="47"/>
      <c r="B5" s="48"/>
      <c r="C5" s="49" t="s">
        <v>89</v>
      </c>
      <c r="D5" s="49"/>
      <c r="E5" s="14"/>
      <c r="F5" s="50"/>
      <c r="G5" s="51"/>
      <c r="H5" s="50"/>
      <c r="I5" s="51"/>
      <c r="J5" s="50">
        <v>84</v>
      </c>
      <c r="K5" s="50"/>
      <c r="L5" s="53"/>
    </row>
    <row r="6" spans="1:12" ht="15">
      <c r="A6" s="47"/>
      <c r="B6" s="48"/>
      <c r="C6" s="49" t="s">
        <v>90</v>
      </c>
      <c r="D6" s="49"/>
      <c r="E6" s="14"/>
      <c r="F6" s="50"/>
      <c r="G6" s="51"/>
      <c r="H6" s="50"/>
      <c r="I6" s="51"/>
      <c r="J6" s="50">
        <v>92</v>
      </c>
      <c r="K6" s="50"/>
      <c r="L6" s="53"/>
    </row>
    <row r="7" spans="1:12" ht="15">
      <c r="A7" s="47"/>
      <c r="B7" s="48"/>
      <c r="C7" s="49" t="s">
        <v>91</v>
      </c>
      <c r="D7" s="49"/>
      <c r="E7" s="14"/>
      <c r="F7" s="50"/>
      <c r="G7" s="51"/>
      <c r="H7" s="50"/>
      <c r="I7" s="51"/>
      <c r="J7" s="50">
        <v>40</v>
      </c>
      <c r="K7" s="50"/>
      <c r="L7" s="53"/>
    </row>
    <row r="8" spans="1:12" ht="15">
      <c r="A8" s="47"/>
      <c r="B8" s="48"/>
      <c r="C8" s="49"/>
      <c r="D8" s="49"/>
      <c r="E8" s="14"/>
      <c r="F8" s="50"/>
      <c r="G8" s="51"/>
      <c r="H8" s="50"/>
      <c r="I8" s="51"/>
      <c r="J8" s="50"/>
      <c r="K8" s="50"/>
      <c r="L8" s="53"/>
    </row>
    <row r="9" spans="1:12" ht="15">
      <c r="A9" s="47"/>
      <c r="B9" s="48"/>
      <c r="C9" s="49" t="s">
        <v>92</v>
      </c>
      <c r="D9" s="49"/>
      <c r="E9" s="14"/>
      <c r="F9" s="50"/>
      <c r="G9" s="51"/>
      <c r="H9" s="50"/>
      <c r="I9" s="51"/>
      <c r="J9" s="50">
        <v>58</v>
      </c>
      <c r="K9" s="50"/>
      <c r="L9" s="53"/>
    </row>
    <row r="10" spans="1:12" ht="15">
      <c r="A10" s="47"/>
      <c r="B10" s="48"/>
      <c r="C10" s="49"/>
      <c r="D10" s="49"/>
      <c r="E10" s="14"/>
      <c r="F10" s="50"/>
      <c r="G10" s="51"/>
      <c r="H10" s="50"/>
      <c r="I10" s="51"/>
      <c r="J10" s="50"/>
      <c r="K10" s="50"/>
      <c r="L10" s="53"/>
    </row>
    <row r="11" spans="1:12" ht="28.5">
      <c r="A11" s="47">
        <v>2</v>
      </c>
      <c r="B11" s="48" t="s">
        <v>16</v>
      </c>
      <c r="C11" s="14" t="s">
        <v>17</v>
      </c>
      <c r="D11" s="14" t="s">
        <v>18</v>
      </c>
      <c r="E11" s="14"/>
      <c r="F11" s="54" t="s">
        <v>19</v>
      </c>
      <c r="G11" s="51">
        <v>4</v>
      </c>
      <c r="H11" s="50">
        <v>2.5499999999999998</v>
      </c>
      <c r="I11" s="51"/>
      <c r="J11" s="50">
        <v>1</v>
      </c>
      <c r="K11" s="50">
        <f>G11*H11*J11</f>
        <v>10.199999999999999</v>
      </c>
      <c r="L11" s="52">
        <f>K11</f>
        <v>10.199999999999999</v>
      </c>
    </row>
    <row r="12" spans="1:12" ht="28.5">
      <c r="A12" s="47"/>
      <c r="B12" s="48"/>
      <c r="C12" s="14" t="s">
        <v>93</v>
      </c>
      <c r="D12" s="51"/>
      <c r="E12" s="50"/>
      <c r="F12" s="54" t="s">
        <v>19</v>
      </c>
      <c r="G12" s="51">
        <v>0</v>
      </c>
      <c r="H12" s="50"/>
      <c r="I12" s="51"/>
      <c r="J12" s="50">
        <v>0</v>
      </c>
      <c r="K12" s="50">
        <f>G12*H12*J12</f>
        <v>0</v>
      </c>
      <c r="L12" s="52"/>
    </row>
    <row r="13" spans="1:12" ht="54.6" customHeight="1">
      <c r="A13" s="47">
        <v>3</v>
      </c>
      <c r="B13" s="48" t="s">
        <v>20</v>
      </c>
      <c r="C13" s="14" t="s">
        <v>21</v>
      </c>
      <c r="D13" s="14"/>
      <c r="E13" s="14"/>
      <c r="F13" s="54"/>
      <c r="G13" s="51">
        <v>4</v>
      </c>
      <c r="H13" s="50">
        <v>2.5499999999999998</v>
      </c>
      <c r="I13" s="51"/>
      <c r="J13" s="50">
        <v>1</v>
      </c>
      <c r="K13" s="50">
        <f>G13*H13*J13</f>
        <v>10.199999999999999</v>
      </c>
      <c r="L13" s="52">
        <f>SUM(K13:K13)</f>
        <v>10.199999999999999</v>
      </c>
    </row>
    <row r="14" spans="1:12" ht="86.25">
      <c r="A14" s="47">
        <v>4</v>
      </c>
      <c r="B14" s="48" t="s">
        <v>22</v>
      </c>
      <c r="C14" s="49" t="s">
        <v>94</v>
      </c>
      <c r="D14" s="49" t="s">
        <v>24</v>
      </c>
      <c r="E14" s="14"/>
      <c r="F14" s="50" t="s">
        <v>19</v>
      </c>
      <c r="G14" s="51"/>
      <c r="H14" s="50"/>
      <c r="I14" s="51"/>
      <c r="J14" s="50"/>
      <c r="K14" s="50">
        <f>SUM(J15:J22)</f>
        <v>58.330999999999996</v>
      </c>
      <c r="L14" s="52">
        <f>K14</f>
        <v>58.330999999999996</v>
      </c>
    </row>
    <row r="15" spans="1:12" ht="15">
      <c r="A15" s="47"/>
      <c r="B15" s="48"/>
      <c r="C15" s="49" t="s">
        <v>95</v>
      </c>
      <c r="D15" s="49"/>
      <c r="E15" s="14"/>
      <c r="F15" s="50"/>
      <c r="G15" s="51">
        <v>4</v>
      </c>
      <c r="H15" s="50">
        <f>2700/1000</f>
        <v>2.7</v>
      </c>
      <c r="I15" s="55">
        <v>2</v>
      </c>
      <c r="J15" s="50">
        <f t="shared" ref="J15:J22" si="0">G15*H15*I15</f>
        <v>21.6</v>
      </c>
      <c r="K15" s="50"/>
      <c r="L15" s="53"/>
    </row>
    <row r="16" spans="1:12" ht="15">
      <c r="A16" s="47"/>
      <c r="B16" s="48"/>
      <c r="C16" s="49" t="s">
        <v>96</v>
      </c>
      <c r="D16" s="49"/>
      <c r="E16" s="14"/>
      <c r="F16" s="50"/>
      <c r="G16" s="51">
        <v>2</v>
      </c>
      <c r="H16" s="50">
        <v>0.6</v>
      </c>
      <c r="I16" s="55">
        <v>2</v>
      </c>
      <c r="J16" s="50">
        <f t="shared" si="0"/>
        <v>2.4</v>
      </c>
      <c r="K16" s="50"/>
      <c r="L16" s="53"/>
    </row>
    <row r="17" spans="1:12" ht="15">
      <c r="A17" s="47"/>
      <c r="B17" s="48"/>
      <c r="C17" s="49" t="s">
        <v>97</v>
      </c>
      <c r="D17" s="49"/>
      <c r="E17" s="14"/>
      <c r="F17" s="50"/>
      <c r="G17" s="51">
        <v>0.34499999999999997</v>
      </c>
      <c r="H17" s="50">
        <v>0.9</v>
      </c>
      <c r="I17" s="55">
        <v>2</v>
      </c>
      <c r="J17" s="50">
        <f t="shared" si="0"/>
        <v>0.621</v>
      </c>
      <c r="K17" s="50"/>
      <c r="L17" s="53"/>
    </row>
    <row r="18" spans="1:12" ht="15">
      <c r="A18" s="47"/>
      <c r="B18" s="48"/>
      <c r="C18" s="49" t="s">
        <v>98</v>
      </c>
      <c r="D18" s="49"/>
      <c r="E18" s="14"/>
      <c r="F18" s="50"/>
      <c r="G18" s="51">
        <v>0.75</v>
      </c>
      <c r="H18" s="50">
        <v>0.9</v>
      </c>
      <c r="I18" s="55">
        <v>2</v>
      </c>
      <c r="J18" s="50">
        <f t="shared" si="0"/>
        <v>1.35</v>
      </c>
      <c r="K18" s="50"/>
      <c r="L18" s="53"/>
    </row>
    <row r="19" spans="1:12" ht="15">
      <c r="A19" s="47"/>
      <c r="B19" s="48"/>
      <c r="C19" s="49" t="s">
        <v>99</v>
      </c>
      <c r="D19" s="49"/>
      <c r="E19" s="14"/>
      <c r="F19" s="50"/>
      <c r="G19" s="51">
        <v>4</v>
      </c>
      <c r="H19" s="50">
        <f>2700/1000</f>
        <v>2.7</v>
      </c>
      <c r="I19" s="55">
        <v>2</v>
      </c>
      <c r="J19" s="50">
        <f t="shared" si="0"/>
        <v>21.6</v>
      </c>
      <c r="K19" s="50"/>
      <c r="L19" s="53"/>
    </row>
    <row r="20" spans="1:12" ht="15">
      <c r="A20" s="47"/>
      <c r="B20" s="48"/>
      <c r="C20" s="49" t="s">
        <v>100</v>
      </c>
      <c r="D20" s="49"/>
      <c r="E20" s="14"/>
      <c r="F20" s="50"/>
      <c r="G20" s="51">
        <v>4</v>
      </c>
      <c r="H20" s="50">
        <v>0.4</v>
      </c>
      <c r="I20" s="55">
        <v>2</v>
      </c>
      <c r="J20" s="50">
        <f t="shared" si="0"/>
        <v>3.2</v>
      </c>
      <c r="K20" s="50"/>
      <c r="L20" s="53"/>
    </row>
    <row r="21" spans="1:12" ht="15">
      <c r="A21" s="47"/>
      <c r="B21" s="48"/>
      <c r="C21" s="49" t="s">
        <v>101</v>
      </c>
      <c r="D21" s="49"/>
      <c r="E21" s="14"/>
      <c r="F21" s="50"/>
      <c r="G21" s="51">
        <v>1.5</v>
      </c>
      <c r="H21" s="50">
        <v>2.7</v>
      </c>
      <c r="I21" s="55">
        <v>1</v>
      </c>
      <c r="J21" s="50">
        <f t="shared" si="0"/>
        <v>4.0500000000000007</v>
      </c>
      <c r="K21" s="50"/>
      <c r="L21" s="53"/>
    </row>
    <row r="22" spans="1:12" ht="15">
      <c r="A22" s="47"/>
      <c r="B22" s="48"/>
      <c r="C22" s="49" t="s">
        <v>102</v>
      </c>
      <c r="D22" s="49"/>
      <c r="E22" s="14"/>
      <c r="F22" s="50"/>
      <c r="G22" s="51">
        <v>1.3</v>
      </c>
      <c r="H22" s="50">
        <v>2.7</v>
      </c>
      <c r="I22" s="55">
        <v>1</v>
      </c>
      <c r="J22" s="50">
        <f t="shared" si="0"/>
        <v>3.5100000000000002</v>
      </c>
      <c r="K22" s="50"/>
      <c r="L22" s="53"/>
    </row>
    <row r="23" spans="1:12" ht="15">
      <c r="A23" s="47"/>
      <c r="B23" s="48"/>
      <c r="C23" s="49"/>
      <c r="D23" s="49"/>
      <c r="E23" s="14"/>
      <c r="F23" s="50"/>
      <c r="G23" s="51"/>
      <c r="H23" s="50"/>
      <c r="I23" s="55"/>
      <c r="J23" s="50"/>
      <c r="K23" s="50"/>
      <c r="L23" s="53"/>
    </row>
    <row r="24" spans="1:12" ht="28.5">
      <c r="A24" s="47">
        <v>5</v>
      </c>
      <c r="B24" s="48" t="s">
        <v>25</v>
      </c>
      <c r="C24" s="49" t="s">
        <v>26</v>
      </c>
      <c r="D24" s="49" t="s">
        <v>103</v>
      </c>
      <c r="E24" s="14"/>
      <c r="F24" s="50" t="s">
        <v>19</v>
      </c>
      <c r="G24" s="51"/>
      <c r="H24" s="50"/>
      <c r="I24" s="51"/>
      <c r="J24" s="50"/>
      <c r="K24" s="50">
        <f>SUM(J25:J26)</f>
        <v>4.1400000000000006</v>
      </c>
      <c r="L24" s="52">
        <f>K24</f>
        <v>4.1400000000000006</v>
      </c>
    </row>
    <row r="25" spans="1:12" ht="15">
      <c r="A25" s="47"/>
      <c r="B25" s="48"/>
      <c r="C25" s="49" t="s">
        <v>104</v>
      </c>
      <c r="D25" s="49"/>
      <c r="E25" s="14"/>
      <c r="F25" s="50"/>
      <c r="G25" s="51">
        <v>2.5499999999999998</v>
      </c>
      <c r="H25" s="50">
        <v>0.2</v>
      </c>
      <c r="I25" s="51">
        <v>6</v>
      </c>
      <c r="J25" s="50">
        <f>G25*H25*I25</f>
        <v>3.06</v>
      </c>
      <c r="K25" s="50"/>
      <c r="L25" s="53"/>
    </row>
    <row r="26" spans="1:12" ht="15">
      <c r="A26" s="47"/>
      <c r="B26" s="48"/>
      <c r="C26" s="49" t="s">
        <v>105</v>
      </c>
      <c r="D26" s="49"/>
      <c r="E26" s="14"/>
      <c r="F26" s="50"/>
      <c r="G26" s="51">
        <v>0.2</v>
      </c>
      <c r="H26" s="50">
        <v>2.7</v>
      </c>
      <c r="I26" s="51">
        <v>2</v>
      </c>
      <c r="J26" s="50">
        <f t="shared" ref="J26" si="1">G26*H26*I26</f>
        <v>1.08</v>
      </c>
      <c r="K26" s="50"/>
      <c r="L26" s="53"/>
    </row>
    <row r="27" spans="1:12" ht="49.9" customHeight="1">
      <c r="A27" s="47">
        <v>5</v>
      </c>
      <c r="B27" s="48" t="s">
        <v>28</v>
      </c>
      <c r="C27" s="56" t="s">
        <v>29</v>
      </c>
      <c r="D27" s="14"/>
      <c r="E27" s="14"/>
      <c r="F27" s="54" t="s">
        <v>31</v>
      </c>
      <c r="G27" s="51">
        <v>0.82799999999999996</v>
      </c>
      <c r="H27" s="50">
        <v>7.0000000000000007E-2</v>
      </c>
      <c r="I27" s="51">
        <v>0.9</v>
      </c>
      <c r="J27" s="50"/>
      <c r="K27" s="50">
        <v>1</v>
      </c>
      <c r="L27" s="52">
        <f>K27</f>
        <v>1</v>
      </c>
    </row>
    <row r="28" spans="1:12" ht="57">
      <c r="A28" s="47">
        <v>6</v>
      </c>
      <c r="B28" s="57" t="s">
        <v>32</v>
      </c>
      <c r="C28" s="56" t="s">
        <v>33</v>
      </c>
      <c r="D28" s="14"/>
      <c r="E28" s="14"/>
      <c r="F28" s="54" t="s">
        <v>31</v>
      </c>
      <c r="G28" s="51">
        <v>0.9</v>
      </c>
      <c r="H28" s="50">
        <v>0.05</v>
      </c>
      <c r="I28" s="51">
        <v>2.4</v>
      </c>
      <c r="J28" s="50"/>
      <c r="K28" s="50">
        <v>1</v>
      </c>
      <c r="L28" s="52">
        <f>K28</f>
        <v>1</v>
      </c>
    </row>
    <row r="29" spans="1:12" ht="57">
      <c r="A29" s="47">
        <v>7</v>
      </c>
      <c r="B29" s="57" t="s">
        <v>35</v>
      </c>
      <c r="C29" s="14" t="s">
        <v>36</v>
      </c>
      <c r="D29" s="14" t="s">
        <v>37</v>
      </c>
      <c r="E29" s="14" t="s">
        <v>106</v>
      </c>
      <c r="F29" s="54" t="s">
        <v>38</v>
      </c>
      <c r="G29" s="51"/>
      <c r="H29" s="50"/>
      <c r="I29" s="51"/>
      <c r="J29" s="50"/>
      <c r="K29" s="50">
        <v>0</v>
      </c>
      <c r="L29" s="58">
        <f t="shared" ref="L29:L51" si="2">K29</f>
        <v>0</v>
      </c>
    </row>
    <row r="30" spans="1:12" ht="45.6" customHeight="1">
      <c r="A30" s="47">
        <v>8</v>
      </c>
      <c r="B30" s="48" t="s">
        <v>107</v>
      </c>
      <c r="C30" s="14" t="s">
        <v>108</v>
      </c>
      <c r="D30" s="14" t="s">
        <v>37</v>
      </c>
      <c r="E30" s="14" t="s">
        <v>109</v>
      </c>
      <c r="F30" s="50" t="s">
        <v>41</v>
      </c>
      <c r="G30" s="51"/>
      <c r="H30" s="50"/>
      <c r="I30" s="51"/>
      <c r="J30" s="50"/>
      <c r="K30" s="50">
        <v>0</v>
      </c>
      <c r="L30" s="58">
        <f t="shared" si="2"/>
        <v>0</v>
      </c>
    </row>
    <row r="31" spans="1:12" ht="43.5">
      <c r="A31" s="47">
        <f t="shared" ref="A31:A51" si="3">A30+1</f>
        <v>9</v>
      </c>
      <c r="B31" s="57" t="s">
        <v>42</v>
      </c>
      <c r="C31" s="14" t="s">
        <v>110</v>
      </c>
      <c r="D31" s="14" t="s">
        <v>44</v>
      </c>
      <c r="E31" s="14"/>
      <c r="F31" s="54" t="s">
        <v>38</v>
      </c>
      <c r="G31" s="51"/>
      <c r="H31" s="50"/>
      <c r="I31" s="51"/>
      <c r="J31" s="50"/>
      <c r="K31" s="50">
        <v>4</v>
      </c>
      <c r="L31" s="52">
        <f t="shared" si="2"/>
        <v>4</v>
      </c>
    </row>
    <row r="32" spans="1:12" ht="15">
      <c r="A32" s="47">
        <f t="shared" si="3"/>
        <v>10</v>
      </c>
      <c r="B32" s="48" t="s">
        <v>45</v>
      </c>
      <c r="C32" s="14" t="s">
        <v>46</v>
      </c>
      <c r="D32" s="14" t="s">
        <v>47</v>
      </c>
      <c r="E32" s="14" t="s">
        <v>111</v>
      </c>
      <c r="F32" s="54" t="s">
        <v>38</v>
      </c>
      <c r="G32" s="51"/>
      <c r="H32" s="50"/>
      <c r="I32" s="51"/>
      <c r="J32" s="50"/>
      <c r="K32" s="50">
        <v>4</v>
      </c>
      <c r="L32" s="52">
        <f t="shared" si="2"/>
        <v>4</v>
      </c>
    </row>
    <row r="33" spans="1:12" ht="57">
      <c r="A33" s="47">
        <f t="shared" si="3"/>
        <v>11</v>
      </c>
      <c r="B33" s="48" t="s">
        <v>48</v>
      </c>
      <c r="C33" s="59" t="s">
        <v>49</v>
      </c>
      <c r="D33" s="14" t="s">
        <v>50</v>
      </c>
      <c r="E33" s="14" t="s">
        <v>112</v>
      </c>
      <c r="F33" s="50" t="s">
        <v>38</v>
      </c>
      <c r="G33" s="51"/>
      <c r="H33" s="50"/>
      <c r="I33" s="51"/>
      <c r="J33" s="50"/>
      <c r="K33" s="50">
        <v>1</v>
      </c>
      <c r="L33" s="52">
        <f t="shared" si="2"/>
        <v>1</v>
      </c>
    </row>
    <row r="34" spans="1:12" ht="15">
      <c r="A34" s="47">
        <f t="shared" si="3"/>
        <v>12</v>
      </c>
      <c r="B34" s="48" t="s">
        <v>51</v>
      </c>
      <c r="C34" s="59" t="s">
        <v>52</v>
      </c>
      <c r="D34" s="14"/>
      <c r="E34" s="14"/>
      <c r="F34" s="50" t="s">
        <v>38</v>
      </c>
      <c r="G34" s="51"/>
      <c r="H34" s="50"/>
      <c r="I34" s="51"/>
      <c r="J34" s="50"/>
      <c r="K34" s="50">
        <v>1</v>
      </c>
      <c r="L34" s="52">
        <f t="shared" si="2"/>
        <v>1</v>
      </c>
    </row>
    <row r="35" spans="1:12" ht="28.5">
      <c r="A35" s="47">
        <v>14</v>
      </c>
      <c r="B35" s="48" t="s">
        <v>53</v>
      </c>
      <c r="C35" s="59" t="s">
        <v>54</v>
      </c>
      <c r="D35" s="14" t="s">
        <v>55</v>
      </c>
      <c r="E35" s="14"/>
      <c r="F35" s="50" t="s">
        <v>31</v>
      </c>
      <c r="G35" s="51"/>
      <c r="H35" s="50"/>
      <c r="I35" s="51"/>
      <c r="J35" s="50"/>
      <c r="K35" s="50">
        <v>0</v>
      </c>
      <c r="L35" s="60">
        <f t="shared" si="2"/>
        <v>0</v>
      </c>
    </row>
    <row r="36" spans="1:12" ht="42.75">
      <c r="A36" s="47">
        <v>15</v>
      </c>
      <c r="B36" s="48" t="s">
        <v>56</v>
      </c>
      <c r="C36" s="59" t="s">
        <v>57</v>
      </c>
      <c r="D36" s="14" t="s">
        <v>50</v>
      </c>
      <c r="E36" s="14"/>
      <c r="F36" s="50" t="s">
        <v>58</v>
      </c>
      <c r="G36" s="51"/>
      <c r="H36" s="50"/>
      <c r="I36" s="51"/>
      <c r="J36" s="50"/>
      <c r="K36" s="50">
        <v>10</v>
      </c>
      <c r="L36" s="60">
        <f t="shared" si="2"/>
        <v>10</v>
      </c>
    </row>
    <row r="37" spans="1:12" ht="42.75">
      <c r="A37" s="47">
        <f>A34+1</f>
        <v>13</v>
      </c>
      <c r="B37" s="48" t="s">
        <v>59</v>
      </c>
      <c r="C37" s="14" t="s">
        <v>60</v>
      </c>
      <c r="D37" s="14" t="s">
        <v>61</v>
      </c>
      <c r="E37" s="14"/>
      <c r="F37" s="50" t="s">
        <v>62</v>
      </c>
      <c r="G37" s="51"/>
      <c r="H37" s="50"/>
      <c r="I37" s="51"/>
      <c r="J37" s="50"/>
      <c r="K37" s="50">
        <f>SUM(J38:J46)*10.764</f>
        <v>636.20083799999986</v>
      </c>
      <c r="L37" s="52">
        <f t="shared" si="2"/>
        <v>636.20083799999986</v>
      </c>
    </row>
    <row r="38" spans="1:12" ht="15">
      <c r="A38" s="47"/>
      <c r="B38" s="48"/>
      <c r="C38" s="49" t="s">
        <v>95</v>
      </c>
      <c r="D38" s="49"/>
      <c r="E38" s="14"/>
      <c r="F38" s="50"/>
      <c r="G38" s="51">
        <v>4</v>
      </c>
      <c r="H38" s="50">
        <f>2700/1000</f>
        <v>2.7</v>
      </c>
      <c r="I38" s="55">
        <v>2</v>
      </c>
      <c r="J38" s="50">
        <f t="shared" ref="J38:J46" si="4">G38*H38*I38</f>
        <v>21.6</v>
      </c>
      <c r="K38" s="50"/>
      <c r="L38" s="53"/>
    </row>
    <row r="39" spans="1:12" ht="15">
      <c r="A39" s="47"/>
      <c r="B39" s="48"/>
      <c r="C39" s="49" t="s">
        <v>96</v>
      </c>
      <c r="D39" s="49"/>
      <c r="E39" s="14"/>
      <c r="F39" s="50"/>
      <c r="G39" s="51">
        <v>2</v>
      </c>
      <c r="H39" s="50">
        <v>0.6</v>
      </c>
      <c r="I39" s="55">
        <v>2</v>
      </c>
      <c r="J39" s="50">
        <f t="shared" si="4"/>
        <v>2.4</v>
      </c>
      <c r="K39" s="50"/>
      <c r="L39" s="53"/>
    </row>
    <row r="40" spans="1:12" ht="15">
      <c r="A40" s="47"/>
      <c r="B40" s="48"/>
      <c r="C40" s="49" t="s">
        <v>97</v>
      </c>
      <c r="D40" s="49"/>
      <c r="E40" s="14"/>
      <c r="F40" s="50"/>
      <c r="G40" s="51">
        <v>0.34499999999999997</v>
      </c>
      <c r="H40" s="50">
        <v>0.9</v>
      </c>
      <c r="I40" s="55">
        <v>2</v>
      </c>
      <c r="J40" s="50">
        <f t="shared" si="4"/>
        <v>0.621</v>
      </c>
      <c r="K40" s="50"/>
      <c r="L40" s="53"/>
    </row>
    <row r="41" spans="1:12" ht="15">
      <c r="A41" s="47"/>
      <c r="B41" s="48"/>
      <c r="C41" s="49" t="s">
        <v>98</v>
      </c>
      <c r="D41" s="49"/>
      <c r="E41" s="14"/>
      <c r="F41" s="50"/>
      <c r="G41" s="51">
        <v>0.75</v>
      </c>
      <c r="H41" s="50">
        <v>0.9</v>
      </c>
      <c r="I41" s="55">
        <v>2</v>
      </c>
      <c r="J41" s="50">
        <f t="shared" si="4"/>
        <v>1.35</v>
      </c>
      <c r="K41" s="50"/>
      <c r="L41" s="53"/>
    </row>
    <row r="42" spans="1:12" ht="15">
      <c r="A42" s="47"/>
      <c r="B42" s="48"/>
      <c r="C42" s="49" t="s">
        <v>99</v>
      </c>
      <c r="D42" s="49"/>
      <c r="E42" s="14"/>
      <c r="F42" s="50"/>
      <c r="G42" s="51">
        <v>4</v>
      </c>
      <c r="H42" s="50">
        <f>2700/1000</f>
        <v>2.7</v>
      </c>
      <c r="I42" s="55">
        <v>2</v>
      </c>
      <c r="J42" s="50">
        <f t="shared" si="4"/>
        <v>21.6</v>
      </c>
      <c r="K42" s="50"/>
      <c r="L42" s="53"/>
    </row>
    <row r="43" spans="1:12" ht="15">
      <c r="A43" s="47"/>
      <c r="B43" s="48"/>
      <c r="C43" s="49" t="s">
        <v>100</v>
      </c>
      <c r="D43" s="49"/>
      <c r="E43" s="14"/>
      <c r="F43" s="50"/>
      <c r="G43" s="51">
        <v>4</v>
      </c>
      <c r="H43" s="50">
        <v>0.4</v>
      </c>
      <c r="I43" s="55">
        <v>2</v>
      </c>
      <c r="J43" s="50">
        <f t="shared" si="4"/>
        <v>3.2</v>
      </c>
      <c r="K43" s="50"/>
      <c r="L43" s="53"/>
    </row>
    <row r="44" spans="1:12" ht="15">
      <c r="A44" s="47"/>
      <c r="B44" s="48"/>
      <c r="C44" s="49" t="s">
        <v>101</v>
      </c>
      <c r="D44" s="49"/>
      <c r="E44" s="14"/>
      <c r="F44" s="50"/>
      <c r="G44" s="51">
        <v>1.5</v>
      </c>
      <c r="H44" s="50">
        <v>2.7</v>
      </c>
      <c r="I44" s="55">
        <v>1</v>
      </c>
      <c r="J44" s="50">
        <f t="shared" si="4"/>
        <v>4.0500000000000007</v>
      </c>
      <c r="K44" s="50"/>
      <c r="L44" s="53"/>
    </row>
    <row r="45" spans="1:12" ht="15">
      <c r="A45" s="47"/>
      <c r="B45" s="48"/>
      <c r="C45" s="49" t="s">
        <v>102</v>
      </c>
      <c r="D45" s="49"/>
      <c r="E45" s="14"/>
      <c r="F45" s="50"/>
      <c r="G45" s="51">
        <v>1.3</v>
      </c>
      <c r="H45" s="50">
        <v>2.7</v>
      </c>
      <c r="I45" s="55">
        <v>1</v>
      </c>
      <c r="J45" s="50">
        <f t="shared" si="4"/>
        <v>3.5100000000000002</v>
      </c>
      <c r="K45" s="50"/>
      <c r="L45" s="53"/>
    </row>
    <row r="46" spans="1:12" ht="15">
      <c r="A46" s="47"/>
      <c r="B46" s="48"/>
      <c r="C46" s="14" t="s">
        <v>28</v>
      </c>
      <c r="D46" s="14"/>
      <c r="E46" s="14"/>
      <c r="F46" s="50"/>
      <c r="G46" s="51">
        <v>0.85</v>
      </c>
      <c r="H46" s="50">
        <v>0.91</v>
      </c>
      <c r="I46" s="51">
        <v>1</v>
      </c>
      <c r="J46" s="50">
        <f t="shared" si="4"/>
        <v>0.77349999999999997</v>
      </c>
      <c r="K46" s="50"/>
      <c r="L46" s="53"/>
    </row>
    <row r="47" spans="1:12" ht="28.5">
      <c r="A47" s="47">
        <f>A37+1</f>
        <v>14</v>
      </c>
      <c r="B47" s="48" t="s">
        <v>63</v>
      </c>
      <c r="C47" s="14" t="s">
        <v>64</v>
      </c>
      <c r="D47" s="14" t="s">
        <v>65</v>
      </c>
      <c r="E47" s="14" t="s">
        <v>113</v>
      </c>
      <c r="F47" s="50" t="s">
        <v>38</v>
      </c>
      <c r="G47" s="51"/>
      <c r="H47" s="50"/>
      <c r="I47" s="51"/>
      <c r="J47" s="50"/>
      <c r="K47" s="50">
        <v>0</v>
      </c>
      <c r="L47" s="58">
        <f t="shared" si="2"/>
        <v>0</v>
      </c>
    </row>
    <row r="48" spans="1:12" ht="39.6" customHeight="1">
      <c r="A48" s="47">
        <v>15</v>
      </c>
      <c r="B48" s="48" t="s">
        <v>66</v>
      </c>
      <c r="C48" s="14" t="s">
        <v>67</v>
      </c>
      <c r="D48" s="14" t="s">
        <v>65</v>
      </c>
      <c r="E48" s="14" t="s">
        <v>114</v>
      </c>
      <c r="F48" s="50" t="s">
        <v>38</v>
      </c>
      <c r="G48" s="51"/>
      <c r="H48" s="50"/>
      <c r="I48" s="51"/>
      <c r="J48" s="50"/>
      <c r="K48" s="50">
        <v>0</v>
      </c>
      <c r="L48" s="58">
        <f t="shared" si="2"/>
        <v>0</v>
      </c>
    </row>
    <row r="49" spans="1:12" ht="30">
      <c r="A49" s="47">
        <v>16</v>
      </c>
      <c r="B49" s="48" t="s">
        <v>68</v>
      </c>
      <c r="C49" s="14" t="s">
        <v>69</v>
      </c>
      <c r="D49" s="14" t="s">
        <v>70</v>
      </c>
      <c r="E49" s="14"/>
      <c r="F49" s="50" t="s">
        <v>71</v>
      </c>
      <c r="G49" s="51"/>
      <c r="H49" s="50"/>
      <c r="I49" s="51"/>
      <c r="J49" s="50"/>
      <c r="K49" s="50">
        <v>0</v>
      </c>
      <c r="L49" s="58">
        <f t="shared" si="2"/>
        <v>0</v>
      </c>
    </row>
    <row r="50" spans="1:12" ht="15">
      <c r="A50" s="47">
        <f t="shared" si="3"/>
        <v>17</v>
      </c>
      <c r="B50" s="48" t="s">
        <v>72</v>
      </c>
      <c r="C50" s="14" t="s">
        <v>73</v>
      </c>
      <c r="D50" s="14"/>
      <c r="E50" s="14"/>
      <c r="F50" s="50" t="s">
        <v>74</v>
      </c>
      <c r="G50" s="51"/>
      <c r="H50" s="50"/>
      <c r="I50" s="51"/>
      <c r="J50" s="50"/>
      <c r="K50" s="50">
        <v>1</v>
      </c>
      <c r="L50" s="52">
        <f t="shared" si="2"/>
        <v>1</v>
      </c>
    </row>
    <row r="51" spans="1:12" ht="15">
      <c r="A51" s="47">
        <f t="shared" si="3"/>
        <v>18</v>
      </c>
      <c r="B51" s="48" t="s">
        <v>75</v>
      </c>
      <c r="C51" s="14" t="s">
        <v>73</v>
      </c>
      <c r="D51" s="14"/>
      <c r="E51" s="14"/>
      <c r="F51" s="50" t="s">
        <v>74</v>
      </c>
      <c r="G51" s="51"/>
      <c r="H51" s="50"/>
      <c r="I51" s="51"/>
      <c r="J51" s="50"/>
      <c r="K51" s="50">
        <v>1</v>
      </c>
      <c r="L51" s="52">
        <f t="shared" si="2"/>
        <v>1</v>
      </c>
    </row>
    <row r="52" spans="1:12" ht="15">
      <c r="A52" s="47">
        <v>19</v>
      </c>
      <c r="B52" s="48"/>
      <c r="C52" s="61" t="s">
        <v>76</v>
      </c>
      <c r="D52" s="62"/>
      <c r="E52" s="61"/>
      <c r="F52" s="63"/>
      <c r="G52" s="64"/>
      <c r="H52" s="65">
        <f t="shared" ref="H52" si="5">F52*G52</f>
        <v>0</v>
      </c>
      <c r="I52" s="51"/>
      <c r="J52" s="50"/>
      <c r="K52" s="50"/>
      <c r="L52" s="53"/>
    </row>
    <row r="53" spans="1:12">
      <c r="A53" s="66"/>
      <c r="B53" s="67"/>
      <c r="C53" s="68"/>
      <c r="D53" s="69"/>
      <c r="E53" s="68"/>
      <c r="F53" s="68"/>
      <c r="G53" s="67"/>
      <c r="H53" s="67"/>
      <c r="I53" s="67"/>
      <c r="J53" s="67"/>
      <c r="K53" s="53"/>
      <c r="L53" s="53"/>
    </row>
    <row r="54" spans="1:12">
      <c r="A54" s="66"/>
      <c r="B54" s="67"/>
      <c r="C54" s="68"/>
      <c r="D54" s="69"/>
      <c r="E54" s="68"/>
      <c r="F54" s="68"/>
      <c r="G54" s="67"/>
      <c r="H54" s="67"/>
      <c r="I54" s="67"/>
      <c r="J54" s="67"/>
      <c r="K54" s="53"/>
      <c r="L54" s="53"/>
    </row>
    <row r="55" spans="1:12" ht="15">
      <c r="A55" s="66"/>
      <c r="B55" s="66"/>
      <c r="C55" s="68"/>
      <c r="D55" s="69"/>
      <c r="E55" s="68"/>
      <c r="F55" s="68"/>
      <c r="G55" s="70" t="s">
        <v>115</v>
      </c>
      <c r="H55" s="70"/>
      <c r="I55" s="70"/>
      <c r="J55" s="70"/>
      <c r="K55" s="53"/>
      <c r="L55" s="53"/>
    </row>
  </sheetData>
  <mergeCells count="4">
    <mergeCell ref="F1:K1"/>
    <mergeCell ref="B53:B54"/>
    <mergeCell ref="G53:J54"/>
    <mergeCell ref="G55:J55"/>
  </mergeCells>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AE68FB-B600-48D3-B2E8-4B7C3C651C28}"/>
</file>

<file path=customXml/itemProps2.xml><?xml version="1.0" encoding="utf-8"?>
<ds:datastoreItem xmlns:ds="http://schemas.openxmlformats.org/officeDocument/2006/customXml" ds:itemID="{7B2D8AFD-74FB-4F92-8BA7-2673469EA5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vt:lpstr>
      <vt:lpstr>JMS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2024-10-15T07:03:22Z</dcterms:modified>
</cp:coreProperties>
</file>