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E:\FDT Acc\DESKTOP 106\TFS\Delhi Stores\billing\Momo Express\"/>
    </mc:Choice>
  </mc:AlternateContent>
  <xr:revisionPtr revIDLastSave="0" documentId="13_ncr:1_{C9BF1EEE-709F-4508-9902-417B0C295887}" xr6:coauthVersionLast="36" xr6:coauthVersionMax="36" xr10:uidLastSave="{00000000-0000-0000-0000-000000000000}"/>
  <bookViews>
    <workbookView xWindow="0" yWindow="0" windowWidth="22260" windowHeight="12645" xr2:uid="{00000000-000D-0000-FFFF-FFFF00000000}"/>
  </bookViews>
  <sheets>
    <sheet name="BOQ " sheetId="1" r:id="rId1"/>
    <sheet name="JMS " sheetId="2" r:id="rId2"/>
  </sheets>
  <externalReferences>
    <externalReference r:id="rId3"/>
  </externalReferences>
  <definedNames>
    <definedName name="_xlnm.Print_Area" localSheetId="0">'BOQ '!$A$1:$K$27</definedName>
    <definedName name="_xlnm.Print_Area" localSheetId="1">'JMS '!$A$1:$L$56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H27" i="1"/>
  <c r="H26" i="1"/>
  <c r="J4" i="1"/>
  <c r="J5" i="1"/>
  <c r="J6" i="1"/>
  <c r="J25" i="1" s="1"/>
  <c r="J26" i="1" s="1"/>
  <c r="J27" i="1" s="1"/>
  <c r="J7" i="1"/>
  <c r="J8" i="1"/>
  <c r="J9" i="1"/>
  <c r="J10" i="1"/>
  <c r="J11" i="1"/>
  <c r="J12" i="1"/>
  <c r="J13" i="1"/>
  <c r="J14" i="1"/>
  <c r="J15" i="1"/>
  <c r="J16" i="1"/>
  <c r="J17" i="1"/>
  <c r="J18" i="1"/>
  <c r="J19" i="1"/>
  <c r="J20" i="1"/>
  <c r="J21" i="1"/>
  <c r="J22" i="1"/>
  <c r="J23" i="1"/>
  <c r="J3" i="1"/>
  <c r="K18" i="1"/>
  <c r="K4" i="1"/>
  <c r="K5" i="1"/>
  <c r="K7" i="1"/>
  <c r="K8" i="1"/>
  <c r="K9" i="1"/>
  <c r="K10" i="1"/>
  <c r="K11" i="1"/>
  <c r="K12" i="1"/>
  <c r="K13" i="1"/>
  <c r="K14" i="1"/>
  <c r="K15" i="1"/>
  <c r="K16" i="1"/>
  <c r="K17" i="1"/>
  <c r="K19" i="1"/>
  <c r="K20" i="1"/>
  <c r="K21" i="1"/>
  <c r="K22" i="1"/>
  <c r="K23" i="1"/>
  <c r="K3" i="1"/>
  <c r="I23" i="1"/>
  <c r="I22" i="1"/>
  <c r="I21" i="1"/>
  <c r="I20" i="1"/>
  <c r="I19" i="1"/>
  <c r="I17" i="1"/>
  <c r="I16" i="1"/>
  <c r="I15" i="1"/>
  <c r="I14" i="1"/>
  <c r="I13" i="1"/>
  <c r="I12" i="1"/>
  <c r="I11" i="1"/>
  <c r="I10" i="1"/>
  <c r="I9" i="1"/>
  <c r="I8" i="1"/>
  <c r="I7" i="1"/>
  <c r="I5" i="1"/>
  <c r="I4" i="1"/>
  <c r="I3" i="1"/>
  <c r="L52" i="2" l="1"/>
  <c r="L51" i="2"/>
  <c r="A51" i="2"/>
  <c r="A52" i="2" s="1"/>
  <c r="L50" i="2"/>
  <c r="L49" i="2"/>
  <c r="L48" i="2"/>
  <c r="A48" i="2"/>
  <c r="J47" i="2"/>
  <c r="J46" i="2"/>
  <c r="J45" i="2"/>
  <c r="J44" i="2"/>
  <c r="J43" i="2"/>
  <c r="J42" i="2"/>
  <c r="J41" i="2"/>
  <c r="J40" i="2"/>
  <c r="H39" i="2"/>
  <c r="J39" i="2" s="1"/>
  <c r="K38" i="2" s="1"/>
  <c r="L38" i="2" s="1"/>
  <c r="L37" i="2"/>
  <c r="L36" i="2"/>
  <c r="L35" i="2"/>
  <c r="L34" i="2"/>
  <c r="L33" i="2"/>
  <c r="L32" i="2"/>
  <c r="A32" i="2"/>
  <c r="A33" i="2" s="1"/>
  <c r="A34" i="2" s="1"/>
  <c r="A35" i="2" s="1"/>
  <c r="L31" i="2"/>
  <c r="L30" i="2"/>
  <c r="L29" i="2"/>
  <c r="L28" i="2"/>
  <c r="J27" i="2"/>
  <c r="J26" i="2"/>
  <c r="K25" i="2"/>
  <c r="L25" i="2" s="1"/>
  <c r="J24" i="2"/>
  <c r="J23" i="2"/>
  <c r="J22" i="2"/>
  <c r="J21" i="2"/>
  <c r="J20" i="2"/>
  <c r="J19" i="2"/>
  <c r="J18" i="2"/>
  <c r="J17" i="2"/>
  <c r="J16" i="2"/>
  <c r="J15" i="2"/>
  <c r="K14" i="2" s="1"/>
  <c r="L14" i="2" s="1"/>
  <c r="H15" i="2"/>
  <c r="K13" i="2"/>
  <c r="K12" i="2"/>
  <c r="L12" i="2" s="1"/>
  <c r="K10" i="2"/>
  <c r="L10" i="2" s="1"/>
  <c r="J9" i="2"/>
  <c r="J8" i="2"/>
  <c r="J7" i="2"/>
  <c r="J6" i="2"/>
  <c r="J5" i="2"/>
  <c r="J4" i="2"/>
  <c r="K3" i="2"/>
  <c r="L3" i="2" s="1"/>
  <c r="H24" i="1"/>
  <c r="H23" i="1"/>
  <c r="H22" i="1"/>
  <c r="F22" i="1"/>
  <c r="F21" i="1"/>
  <c r="H21" i="1" s="1"/>
  <c r="H20" i="1"/>
  <c r="F20" i="1"/>
  <c r="F19" i="1"/>
  <c r="H19" i="1" s="1"/>
  <c r="H18" i="1"/>
  <c r="F17" i="1"/>
  <c r="H17" i="1" s="1"/>
  <c r="H16" i="1"/>
  <c r="F16" i="1"/>
  <c r="H15" i="1"/>
  <c r="H14" i="1"/>
  <c r="F14" i="1"/>
  <c r="F13" i="1"/>
  <c r="H13" i="1" s="1"/>
  <c r="F12" i="1"/>
  <c r="H12" i="1" s="1"/>
  <c r="F11" i="1"/>
  <c r="H11" i="1" s="1"/>
  <c r="F10" i="1"/>
  <c r="H10" i="1" s="1"/>
  <c r="H9" i="1"/>
  <c r="H8" i="1"/>
  <c r="H7" i="1"/>
  <c r="H6" i="1"/>
  <c r="H5" i="1"/>
  <c r="H4" i="1"/>
  <c r="A4" i="1"/>
  <c r="A5" i="1" s="1"/>
  <c r="A6" i="1" s="1"/>
  <c r="A7" i="1" s="1"/>
  <c r="A8" i="1" s="1"/>
  <c r="A9" i="1" s="1"/>
  <c r="A10" i="1" s="1"/>
  <c r="A11" i="1" s="1"/>
  <c r="A12" i="1" s="1"/>
  <c r="A13" i="1" s="1"/>
  <c r="A14" i="1" s="1"/>
  <c r="A15" i="1" s="1"/>
  <c r="A16" i="1" s="1"/>
  <c r="A17" i="1" s="1"/>
  <c r="A18" i="1" s="1"/>
  <c r="A19" i="1" s="1"/>
  <c r="A20" i="1" s="1"/>
  <c r="A21" i="1" s="1"/>
  <c r="A22" i="1" s="1"/>
  <c r="A23" i="1" s="1"/>
  <c r="A24" i="1" s="1"/>
  <c r="H3" i="1"/>
  <c r="H25" i="1" l="1"/>
</calcChain>
</file>

<file path=xl/sharedStrings.xml><?xml version="1.0" encoding="utf-8"?>
<sst xmlns="http://schemas.openxmlformats.org/spreadsheetml/2006/main" count="230" uniqueCount="119">
  <si>
    <t>MOMO EXPRESS</t>
  </si>
  <si>
    <t>INDOOR AREA _2550x2575x2700H(mm)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</si>
  <si>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</si>
  <si>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</si>
  <si>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</si>
  <si>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</si>
  <si>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</si>
  <si>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</si>
  <si>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</si>
  <si>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</si>
  <si>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</si>
  <si>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</si>
  <si>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</si>
  <si>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</si>
  <si>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</si>
  <si>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</si>
  <si>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</si>
  <si>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</si>
  <si>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</si>
  <si>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</si>
  <si>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</si>
  <si>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</si>
  <si>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</si>
  <si>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</si>
  <si>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</si>
  <si>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</si>
  <si>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</si>
  <si>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</si>
  <si>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</si>
  <si>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</si>
  <si>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</si>
  <si>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</si>
  <si>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</si>
  <si>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</si>
  <si>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</si>
  <si>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</si>
  <si>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</si>
  <si>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</si>
  <si>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</si>
  <si>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</si>
  <si>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</si>
  <si>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</si>
  <si>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LED Profile Light T5</t>
  </si>
  <si>
    <t>Providing &amp; fixing linear profile light consealed in Rafter</t>
  </si>
  <si>
    <t>Custom Make</t>
  </si>
  <si>
    <t>Electrical</t>
  </si>
  <si>
    <t xml:space="preserve">Supply and Laying of 1.5mm, 2.5mm &amp; 4sqmm wiring with PVC conduit , 5amp &amp; 15amp switch socket with box &amp; plate,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</si>
  <si>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</si>
  <si>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</si>
  <si>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</si>
  <si>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</si>
  <si>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</si>
  <si>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</si>
  <si>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</si>
  <si>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</si>
  <si>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</si>
  <si>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</si>
  <si>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</si>
  <si>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</si>
  <si>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</si>
  <si>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</si>
  <si>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</si>
  <si>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</si>
  <si>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</si>
  <si>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</si>
  <si>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3 nos. 5MP Camera with Audio, 16" Display Monitor, 90mtr. D Link Wire</t>
  </si>
  <si>
    <t>Hikvision</t>
  </si>
  <si>
    <t>Set</t>
  </si>
  <si>
    <t>Installation</t>
  </si>
  <si>
    <t>T-1 Delhi Airport</t>
  </si>
  <si>
    <t>EA</t>
  </si>
  <si>
    <t>Transportation</t>
  </si>
  <si>
    <t>Equipment Shifting Cost Extra</t>
  </si>
  <si>
    <t>TOTAL</t>
  </si>
  <si>
    <t>Measurement sheet</t>
  </si>
  <si>
    <t>Size</t>
  </si>
  <si>
    <t xml:space="preserve">Length </t>
  </si>
  <si>
    <t xml:space="preserve">Width </t>
  </si>
  <si>
    <t xml:space="preserve">Height </t>
  </si>
  <si>
    <t xml:space="preserve">Nos/Wt </t>
  </si>
  <si>
    <t xml:space="preserve">Qty </t>
  </si>
  <si>
    <t>Final to billing BOQ</t>
  </si>
  <si>
    <t>Back Structure - 40x40x1.5mm</t>
  </si>
  <si>
    <t xml:space="preserve">Bottom  Structure -50x50x1.5mm </t>
  </si>
  <si>
    <t>Left Side-40x40x1.5 Full Height</t>
  </si>
  <si>
    <t>Front Side-40x40x1.5</t>
  </si>
  <si>
    <t>Pillar (50x50x1.5)/right side</t>
  </si>
  <si>
    <t>Roof Horizontal Pipe (50mmx50mmx1.5)</t>
  </si>
  <si>
    <t>Passage Area</t>
  </si>
  <si>
    <t xml:space="preserve">Back Wall </t>
  </si>
  <si>
    <t xml:space="preserve">Front </t>
  </si>
  <si>
    <t>Front 2</t>
  </si>
  <si>
    <t xml:space="preserve">Right Wall </t>
  </si>
  <si>
    <t>Façade</t>
  </si>
  <si>
    <t>Branding Side Wall(Righ front)</t>
  </si>
  <si>
    <t>Door Area</t>
  </si>
  <si>
    <t>Les Kitchen Door</t>
  </si>
  <si>
    <t>Less Flap Door</t>
  </si>
  <si>
    <t>Duco Paint</t>
  </si>
  <si>
    <t>Roof Horizontal Pipe (50mmx50mm)</t>
  </si>
  <si>
    <t>Pillar</t>
  </si>
  <si>
    <t>825x750x900</t>
  </si>
  <si>
    <t>Side  Storages</t>
  </si>
  <si>
    <t>Providing and installation of make of 18mm &amp; 12mm Fr Plywood with approved laminate finish with hinges normal</t>
  </si>
  <si>
    <t>900x900x750</t>
  </si>
  <si>
    <t>Linear Profile Light T-5</t>
  </si>
  <si>
    <t>1200x1</t>
  </si>
  <si>
    <t xml:space="preserve">Supply and Laying of 1.5mm, 2.5mm &amp; 4sqmm wiring with PVC conduit , 5amp &amp; 15amp switch socket with box &amp; plate,, as per requirement or as approved electrical drawing </t>
  </si>
  <si>
    <t>2550x2576</t>
  </si>
  <si>
    <t>400x750</t>
  </si>
  <si>
    <t>2x 3</t>
  </si>
  <si>
    <t xml:space="preserve">Signature </t>
  </si>
  <si>
    <t>PO TFSPL/PO/24-25/000524</t>
  </si>
  <si>
    <t xml:space="preserve">RA Bill </t>
  </si>
  <si>
    <t xml:space="preserve">Variation </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</si>
  <si>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</si>
  <si>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</si>
  <si>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</si>
  <si>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Less Discount 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</si>
</sst>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1" x14ac:knownFonts="1">
    <font>
      <sz val="11"/>
      <color theme="1"/>
      <name val="Calibri"/>
      <family val="2"/>
      <scheme val="minor"/>
    </font>
    <font>
      <sz val="11"/>
      <color theme="1"/>
      <name val="Calibri"/>
      <family val="2"/>
      <scheme val="minor"/>
    </font>
    <font>
      <sz val="10"/>
      <name val="MS Sans Serif"/>
      <family val="2"/>
    </font>
    <font>
      <sz val="11"/>
      <color theme="1"/>
      <name val="Calibri Light"/>
      <family val="2"/>
      <scheme val="major"/>
    </font>
    <font>
      <b/>
      <sz val="11"/>
      <color theme="1"/>
      <name val="Calibri Light"/>
      <family val="2"/>
      <scheme val="major"/>
    </font>
    <font>
      <b/>
      <sz val="11"/>
      <name val="Calibri Light"/>
      <family val="2"/>
      <scheme val="major"/>
    </font>
    <font>
      <sz val="11"/>
      <name val="Calibri Light"/>
      <family val="2"/>
      <scheme val="major"/>
    </font>
    <font>
      <b/>
      <u/>
      <sz val="11"/>
      <name val="Calibri Light"/>
      <family val="2"/>
      <scheme val="major"/>
    </font>
    <font>
      <b/>
      <sz val="11"/>
      <color rgb="FFFF0000"/>
      <name val="Calibri Light"/>
      <family val="2"/>
      <scheme val="major"/>
    </font>
    <font>
      <sz val="11"/>
      <color rgb="FFFF0000"/>
      <name val="Calibri Light"/>
      <family val="2"/>
      <scheme val="major"/>
    </font>
    <font>
      <b/>
      <sz val="11"/>
      <color rgb="FFFFFF00"/>
      <name val="Calibri Light"/>
      <family val="2"/>
      <scheme val="major"/>
    </font>
  </fonts>
  <fills count="10">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2" fillId="0" borderId="0" applyProtection="0"/>
  </cellStyleXfs>
  <cellXfs count="72">
    <xf numFmtId="0" fontId="0" fillId="0" borderId="0" xfId="0"/>
    <xf numFmtId="0" fontId="3" fillId="0" borderId="0" xfId="0" applyFont="1"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165" fontId="4" fillId="4" borderId="1" xfId="1" applyNumberFormat="1" applyFont="1" applyFill="1" applyBorder="1" applyAlignment="1">
      <alignment horizontal="center" vertical="center"/>
    </xf>
    <xf numFmtId="43" fontId="4" fillId="4" borderId="1" xfId="1" applyFont="1" applyFill="1" applyBorder="1" applyAlignment="1">
      <alignment horizontal="center" vertical="center"/>
    </xf>
    <xf numFmtId="43" fontId="3" fillId="4" borderId="1" xfId="1" applyFont="1" applyFill="1" applyBorder="1" applyAlignment="1">
      <alignment horizontal="center" vertical="center"/>
    </xf>
    <xf numFmtId="43" fontId="3" fillId="5" borderId="1" xfId="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165" fontId="3" fillId="0" borderId="0" xfId="1" applyNumberFormat="1" applyFont="1" applyAlignment="1">
      <alignment horizontal="left" vertical="center"/>
    </xf>
    <xf numFmtId="43" fontId="3" fillId="0" borderId="0" xfId="1" applyFont="1" applyAlignment="1">
      <alignment horizontal="left" vertical="center"/>
    </xf>
    <xf numFmtId="0" fontId="5" fillId="8" borderId="2" xfId="0" applyFont="1" applyFill="1" applyBorder="1" applyAlignment="1">
      <alignment horizontal="center" vertical="center"/>
    </xf>
    <xf numFmtId="0" fontId="5" fillId="8" borderId="6" xfId="0" applyFont="1" applyFill="1" applyBorder="1" applyAlignment="1">
      <alignment horizontal="center" vertical="center"/>
    </xf>
    <xf numFmtId="43" fontId="4" fillId="9" borderId="1" xfId="1" applyFont="1" applyFill="1" applyBorder="1" applyAlignment="1">
      <alignment horizontal="center" vertical="center"/>
    </xf>
    <xf numFmtId="164" fontId="4" fillId="9" borderId="1" xfId="1" applyNumberFormat="1" applyFont="1" applyFill="1" applyBorder="1" applyAlignment="1">
      <alignment horizontal="center" vertical="center"/>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left" vertical="center"/>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6" fillId="0" borderId="0" xfId="0" applyFont="1" applyFill="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3" fontId="3" fillId="0" borderId="1" xfId="1" applyFont="1" applyBorder="1" applyAlignment="1">
      <alignment horizontal="center" vertical="center"/>
    </xf>
    <xf numFmtId="164" fontId="3" fillId="3"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xf>
    <xf numFmtId="43" fontId="3" fillId="0" borderId="1" xfId="1" applyFont="1" applyBorder="1" applyAlignment="1">
      <alignment horizontal="left" vertical="center"/>
    </xf>
    <xf numFmtId="164" fontId="3" fillId="3" borderId="1" xfId="1" applyNumberFormat="1" applyFont="1" applyFill="1" applyBorder="1" applyAlignment="1">
      <alignment horizontal="left" vertical="center"/>
    </xf>
    <xf numFmtId="164" fontId="3" fillId="0" borderId="1" xfId="1" applyNumberFormat="1" applyFont="1" applyBorder="1" applyAlignment="1">
      <alignment horizontal="left" vertical="center"/>
    </xf>
    <xf numFmtId="0" fontId="3" fillId="3" borderId="1" xfId="0" applyFont="1" applyFill="1" applyBorder="1" applyAlignment="1">
      <alignment horizontal="left" vertical="center" wrapText="1"/>
    </xf>
    <xf numFmtId="164" fontId="3" fillId="3" borderId="1" xfId="1" applyNumberFormat="1" applyFont="1" applyFill="1" applyBorder="1" applyAlignment="1">
      <alignment horizontal="left" vertical="center" wrapText="1"/>
    </xf>
    <xf numFmtId="0" fontId="3" fillId="3" borderId="1" xfId="0" applyFont="1" applyFill="1" applyBorder="1" applyAlignment="1">
      <alignment horizontal="left" vertical="top" wrapText="1"/>
    </xf>
    <xf numFmtId="0" fontId="4" fillId="3" borderId="1" xfId="0" applyFont="1" applyFill="1" applyBorder="1" applyAlignment="1">
      <alignment horizontal="center" vertical="center"/>
    </xf>
    <xf numFmtId="0" fontId="6" fillId="3" borderId="1" xfId="2" applyFont="1" applyFill="1" applyBorder="1" applyAlignment="1" applyProtection="1">
      <alignment horizontal="left" vertical="center" wrapText="1"/>
    </xf>
    <xf numFmtId="43" fontId="3" fillId="3" borderId="1" xfId="1" applyFont="1" applyFill="1" applyBorder="1" applyAlignment="1">
      <alignment horizontal="left" vertical="center"/>
    </xf>
    <xf numFmtId="165" fontId="3" fillId="3" borderId="1" xfId="1" applyNumberFormat="1" applyFont="1" applyFill="1" applyBorder="1" applyAlignment="1">
      <alignment horizontal="left" vertical="center"/>
    </xf>
    <xf numFmtId="0" fontId="9" fillId="3" borderId="5" xfId="0" applyFont="1" applyFill="1" applyBorder="1" applyAlignment="1">
      <alignment horizontal="left" vertical="center"/>
    </xf>
    <xf numFmtId="164" fontId="4" fillId="3" borderId="1" xfId="1" applyNumberFormat="1" applyFont="1" applyFill="1" applyBorder="1" applyAlignment="1">
      <alignment horizontal="left" vertical="center"/>
    </xf>
    <xf numFmtId="164" fontId="3" fillId="0" borderId="0" xfId="1" applyNumberFormat="1" applyFont="1" applyAlignment="1">
      <alignment horizontal="left" vertical="center"/>
    </xf>
    <xf numFmtId="43" fontId="3" fillId="0" borderId="0" xfId="0" applyNumberFormat="1" applyFont="1" applyAlignment="1">
      <alignment horizontal="left" vertical="center"/>
    </xf>
    <xf numFmtId="0" fontId="4" fillId="3" borderId="1" xfId="0" applyFont="1" applyFill="1" applyBorder="1" applyAlignment="1">
      <alignment horizontal="center" vertical="center" wrapText="1"/>
    </xf>
    <xf numFmtId="164" fontId="4" fillId="0" borderId="1" xfId="1" applyNumberFormat="1" applyFont="1" applyBorder="1" applyAlignment="1">
      <alignment horizontal="left" vertical="center"/>
    </xf>
    <xf numFmtId="43" fontId="3" fillId="0" borderId="1" xfId="0" applyNumberFormat="1" applyFont="1" applyBorder="1" applyAlignment="1">
      <alignment horizontal="left" vertical="center"/>
    </xf>
    <xf numFmtId="164" fontId="3" fillId="0" borderId="1" xfId="0" applyNumberFormat="1" applyFont="1" applyBorder="1" applyAlignment="1">
      <alignment horizontal="left"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43" fontId="9" fillId="0" borderId="1" xfId="1" applyFont="1" applyBorder="1" applyAlignment="1">
      <alignment horizontal="left" vertical="center"/>
    </xf>
    <xf numFmtId="164" fontId="9" fillId="3" borderId="1" xfId="1" applyNumberFormat="1" applyFont="1" applyFill="1" applyBorder="1" applyAlignment="1">
      <alignment horizontal="left" vertical="center"/>
    </xf>
    <xf numFmtId="164" fontId="9" fillId="0" borderId="1" xfId="1" applyNumberFormat="1" applyFont="1" applyBorder="1" applyAlignment="1">
      <alignment horizontal="left" vertical="center"/>
    </xf>
    <xf numFmtId="0" fontId="3" fillId="0" borderId="1" xfId="0" applyFont="1" applyBorder="1" applyAlignment="1">
      <alignment horizontal="left" vertical="center"/>
    </xf>
    <xf numFmtId="43" fontId="3" fillId="6" borderId="1" xfId="0" applyNumberFormat="1" applyFont="1" applyFill="1" applyBorder="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43" fontId="4" fillId="0" borderId="1" xfId="1" applyFont="1" applyBorder="1" applyAlignment="1">
      <alignment horizontal="left" vertical="center"/>
    </xf>
    <xf numFmtId="43" fontId="3" fillId="3" borderId="1" xfId="1" applyFont="1" applyFill="1" applyBorder="1" applyAlignment="1">
      <alignment horizontal="left" vertical="center" wrapText="1"/>
    </xf>
    <xf numFmtId="165" fontId="3" fillId="0" borderId="1" xfId="1" applyNumberFormat="1" applyFont="1" applyFill="1" applyBorder="1" applyAlignment="1">
      <alignment horizontal="left" vertical="center"/>
    </xf>
    <xf numFmtId="43" fontId="4" fillId="6" borderId="1" xfId="1"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cellXfs>
  <cellStyles count="3">
    <cellStyle name="Comma" xfId="1" builtinId="3"/>
    <cellStyle name="Normal" xfId="0" builtinId="0"/>
    <cellStyle name="Normal_HDFCPAT" xfId="2" xr:uid="{5DDFC42C-EB11-45BF-88CE-51C8CFBA34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360005</xdr:colOff>
      <xdr:row>0</xdr:row>
      <xdr:rowOff>0</xdr:rowOff>
    </xdr:from>
    <xdr:to>
      <xdr:col>32</xdr:col>
      <xdr:colOff>307520</xdr:colOff>
      <xdr:row>14</xdr:row>
      <xdr:rowOff>20411</xdr:rowOff>
    </xdr:to>
    <xdr:pic>
      <xdr:nvPicPr>
        <xdr:cNvPr id="2" name="Picture 1">
          <a:extLst>
            <a:ext uri="{FF2B5EF4-FFF2-40B4-BE49-F238E27FC236}">
              <a16:creationId xmlns:a16="http://schemas.microsoft.com/office/drawing/2014/main" id="{110F111D-FD5D-4550-A71C-A72C246D54EF}"/>
            </a:ext>
          </a:extLst>
        </xdr:cNvPr>
        <xdr:cNvPicPr>
          <a:picLocks noChangeAspect="1"/>
        </xdr:cNvPicPr>
      </xdr:nvPicPr>
      <xdr:blipFill rotWithShape="1">
        <a:blip xmlns:r="http://schemas.openxmlformats.org/officeDocument/2006/relationships" r:embed="rId1"/>
        <a:srcRect t="18926" b="17038"/>
        <a:stretch/>
      </xdr:blipFill>
      <xdr:spPr>
        <a:xfrm>
          <a:off x="17800280" y="0"/>
          <a:ext cx="8805765" cy="7259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TFS_T1%20Delhi%20Carts__FDT%20RV1.2_1809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sheetData sheetId="1"/>
      <sheetData sheetId="2"/>
      <sheetData sheetId="3"/>
      <sheetData sheetId="4">
        <row r="30">
          <cell r="L30">
            <v>1</v>
          </cell>
        </row>
        <row r="31">
          <cell r="L31">
            <v>1</v>
          </cell>
        </row>
        <row r="32">
          <cell r="L32">
            <v>3</v>
          </cell>
        </row>
        <row r="33">
          <cell r="L33">
            <v>3</v>
          </cell>
        </row>
        <row r="34">
          <cell r="L34">
            <v>1</v>
          </cell>
        </row>
        <row r="36">
          <cell r="L36">
            <v>0</v>
          </cell>
        </row>
        <row r="37">
          <cell r="L37">
            <v>0</v>
          </cell>
        </row>
        <row r="48">
          <cell r="L48">
            <v>0</v>
          </cell>
        </row>
        <row r="49">
          <cell r="L49">
            <v>0</v>
          </cell>
        </row>
        <row r="50">
          <cell r="L50">
            <v>0</v>
          </cell>
        </row>
        <row r="51">
          <cell r="L51">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view="pageBreakPreview" zoomScale="60" zoomScaleNormal="100" workbookViewId="0">
      <selection activeCell="C6" sqref="C6"/>
    </sheetView>
  </sheetViews>
  <sheetFormatPr defaultColWidth="8.85546875" defaultRowHeight="15" x14ac:dyDescent="0.25"/>
  <cols>
    <col min="1" max="1" width="6.42578125" style="8" bestFit="1" customWidth="1"/>
    <col min="2" max="2" width="36.140625" style="8" customWidth="1"/>
    <col min="3" max="3" width="62" style="1" customWidth="1"/>
    <col min="4" max="4" width="21.28515625" style="9" customWidth="1"/>
    <col min="5" max="5" width="7.42578125" style="1" bestFit="1" customWidth="1"/>
    <col min="6" max="6" width="11.28515625" style="11" bestFit="1" customWidth="1"/>
    <col min="7" max="7" width="13.7109375" style="44" bestFit="1" customWidth="1"/>
    <col min="8" max="8" width="19" style="44" customWidth="1"/>
    <col min="9" max="9" width="8.140625" style="1" bestFit="1" customWidth="1"/>
    <col min="10" max="10" width="16" style="1" bestFit="1" customWidth="1"/>
    <col min="11" max="11" width="12.42578125" style="1" bestFit="1" customWidth="1"/>
    <col min="12" max="16384" width="8.85546875" style="1"/>
  </cols>
  <sheetData>
    <row r="1" spans="1:11" s="22" customFormat="1" x14ac:dyDescent="0.25">
      <c r="A1" s="16"/>
      <c r="B1" s="17" t="s">
        <v>0</v>
      </c>
      <c r="C1" s="18" t="s">
        <v>1</v>
      </c>
      <c r="D1" s="18" t="s">
        <v>2</v>
      </c>
      <c r="E1" s="18"/>
      <c r="F1" s="19" t="s">
        <v>112</v>
      </c>
      <c r="G1" s="20"/>
      <c r="H1" s="21"/>
      <c r="I1" s="12" t="s">
        <v>113</v>
      </c>
      <c r="J1" s="13"/>
      <c r="K1" s="1"/>
    </row>
    <row r="2" spans="1:11" s="8" customFormat="1" x14ac:dyDescent="0.25">
      <c r="A2" s="23" t="s">
        <v>4</v>
      </c>
      <c r="B2" s="24" t="s">
        <v>5</v>
      </c>
      <c r="C2" s="23" t="s">
        <v>6</v>
      </c>
      <c r="D2" s="24" t="s">
        <v>7</v>
      </c>
      <c r="E2" s="23" t="s">
        <v>8</v>
      </c>
      <c r="F2" s="25" t="s">
        <v>9</v>
      </c>
      <c r="G2" s="26" t="s">
        <v>10</v>
      </c>
      <c r="H2" s="27" t="s">
        <v>11</v>
      </c>
      <c r="I2" s="14" t="s">
        <v>9</v>
      </c>
      <c r="J2" s="15" t="s">
        <v>11</v>
      </c>
      <c r="K2" s="28" t="s">
        <v>114</v>
      </c>
    </row>
    <row r="3" spans="1:11" ht="105" x14ac:dyDescent="0.25">
      <c r="A3" s="23">
        <v>1</v>
      </c>
      <c r="B3" s="29" t="s">
        <v>12</v>
      </c>
      <c r="C3" s="30" t="s">
        <v>115</v>
      </c>
      <c r="D3" s="30" t="s">
        <v>13</v>
      </c>
      <c r="E3" s="31" t="s">
        <v>14</v>
      </c>
      <c r="F3" s="32">
        <v>256</v>
      </c>
      <c r="G3" s="33">
        <v>165</v>
      </c>
      <c r="H3" s="34">
        <f t="shared" ref="H3:H24" si="0">F3*G3</f>
        <v>42240</v>
      </c>
      <c r="I3" s="48">
        <f>+'JMS '!L3</f>
        <v>218</v>
      </c>
      <c r="J3" s="49">
        <f>+I3*G3</f>
        <v>35970</v>
      </c>
      <c r="K3" s="48">
        <f>+I3-F3</f>
        <v>-38</v>
      </c>
    </row>
    <row r="4" spans="1:11" ht="30" x14ac:dyDescent="0.25">
      <c r="A4" s="23">
        <f>A3+1</f>
        <v>2</v>
      </c>
      <c r="B4" s="29" t="s">
        <v>15</v>
      </c>
      <c r="C4" s="35" t="s">
        <v>16</v>
      </c>
      <c r="D4" s="35" t="s">
        <v>17</v>
      </c>
      <c r="E4" s="35" t="s">
        <v>18</v>
      </c>
      <c r="F4" s="32">
        <v>9.57</v>
      </c>
      <c r="G4" s="36">
        <v>2000</v>
      </c>
      <c r="H4" s="34">
        <f t="shared" si="0"/>
        <v>19140</v>
      </c>
      <c r="I4" s="48">
        <f>+'JMS '!L10</f>
        <v>6.5662500000000001</v>
      </c>
      <c r="J4" s="49">
        <f t="shared" ref="J4:J23" si="1">+I4*G4</f>
        <v>13132.5</v>
      </c>
      <c r="K4" s="48">
        <f t="shared" ref="K4:K23" si="2">+I4-F4</f>
        <v>-3.0037500000000001</v>
      </c>
    </row>
    <row r="5" spans="1:11" ht="45" x14ac:dyDescent="0.25">
      <c r="A5" s="23">
        <f t="shared" ref="A5:A24" si="3">A4+1</f>
        <v>3</v>
      </c>
      <c r="B5" s="29" t="s">
        <v>19</v>
      </c>
      <c r="C5" s="35" t="s">
        <v>20</v>
      </c>
      <c r="D5" s="35"/>
      <c r="E5" s="35" t="s">
        <v>18</v>
      </c>
      <c r="F5" s="32">
        <v>9.57</v>
      </c>
      <c r="G5" s="36">
        <v>850</v>
      </c>
      <c r="H5" s="34">
        <f t="shared" si="0"/>
        <v>8134.5</v>
      </c>
      <c r="I5" s="48">
        <f>+'JMS '!L10</f>
        <v>6.5662500000000001</v>
      </c>
      <c r="J5" s="49">
        <f t="shared" si="1"/>
        <v>5581.3125</v>
      </c>
      <c r="K5" s="48">
        <f t="shared" si="2"/>
        <v>-3.0037500000000001</v>
      </c>
    </row>
    <row r="6" spans="1:11" ht="75" x14ac:dyDescent="0.25">
      <c r="A6" s="23">
        <f t="shared" si="3"/>
        <v>4</v>
      </c>
      <c r="B6" s="29" t="s">
        <v>21</v>
      </c>
      <c r="C6" s="30" t="s">
        <v>116</v>
      </c>
      <c r="D6" s="30" t="s">
        <v>22</v>
      </c>
      <c r="E6" s="31" t="s">
        <v>18</v>
      </c>
      <c r="F6" s="32">
        <v>28.93</v>
      </c>
      <c r="G6" s="33">
        <v>2800</v>
      </c>
      <c r="H6" s="34">
        <f t="shared" si="0"/>
        <v>81004</v>
      </c>
      <c r="I6" s="48">
        <v>9.61</v>
      </c>
      <c r="J6" s="49">
        <f t="shared" si="1"/>
        <v>26908</v>
      </c>
      <c r="K6" s="48">
        <f>+'JMS '!L14-'BOQ '!F6</f>
        <v>9.61</v>
      </c>
    </row>
    <row r="7" spans="1:11" ht="30" x14ac:dyDescent="0.25">
      <c r="A7" s="23">
        <f t="shared" si="3"/>
        <v>5</v>
      </c>
      <c r="B7" s="29" t="s">
        <v>23</v>
      </c>
      <c r="C7" s="30" t="s">
        <v>24</v>
      </c>
      <c r="D7" s="30" t="s">
        <v>25</v>
      </c>
      <c r="E7" s="31" t="s">
        <v>18</v>
      </c>
      <c r="F7" s="32">
        <v>4.71</v>
      </c>
      <c r="G7" s="33">
        <v>650</v>
      </c>
      <c r="H7" s="34">
        <f t="shared" si="0"/>
        <v>3061.5</v>
      </c>
      <c r="I7" s="48">
        <f>+'JMS '!L25</f>
        <v>3.1500000000000004</v>
      </c>
      <c r="J7" s="49">
        <f t="shared" si="1"/>
        <v>2047.5000000000002</v>
      </c>
      <c r="K7" s="48">
        <f t="shared" si="2"/>
        <v>-1.5599999999999996</v>
      </c>
    </row>
    <row r="8" spans="1:11" ht="30" x14ac:dyDescent="0.25">
      <c r="A8" s="23">
        <f t="shared" si="3"/>
        <v>6</v>
      </c>
      <c r="B8" s="29" t="s">
        <v>26</v>
      </c>
      <c r="C8" s="37" t="s">
        <v>27</v>
      </c>
      <c r="D8" s="35" t="s">
        <v>28</v>
      </c>
      <c r="E8" s="35" t="s">
        <v>29</v>
      </c>
      <c r="F8" s="32">
        <v>1</v>
      </c>
      <c r="G8" s="36">
        <v>6500</v>
      </c>
      <c r="H8" s="34">
        <f t="shared" si="0"/>
        <v>6500</v>
      </c>
      <c r="I8" s="48">
        <f>+'JMS '!L28</f>
        <v>1</v>
      </c>
      <c r="J8" s="49">
        <f t="shared" si="1"/>
        <v>6500</v>
      </c>
      <c r="K8" s="48">
        <f t="shared" si="2"/>
        <v>0</v>
      </c>
    </row>
    <row r="9" spans="1:11" ht="45" x14ac:dyDescent="0.25">
      <c r="A9" s="23">
        <f t="shared" si="3"/>
        <v>7</v>
      </c>
      <c r="B9" s="38" t="s">
        <v>30</v>
      </c>
      <c r="C9" s="37" t="s">
        <v>31</v>
      </c>
      <c r="D9" s="35" t="s">
        <v>32</v>
      </c>
      <c r="E9" s="35" t="s">
        <v>29</v>
      </c>
      <c r="F9" s="32">
        <v>1</v>
      </c>
      <c r="G9" s="36">
        <v>28000</v>
      </c>
      <c r="H9" s="34">
        <f t="shared" si="0"/>
        <v>28000</v>
      </c>
      <c r="I9" s="48">
        <f>+'JMS '!L29</f>
        <v>1</v>
      </c>
      <c r="J9" s="49">
        <f t="shared" si="1"/>
        <v>28000</v>
      </c>
      <c r="K9" s="48">
        <f t="shared" si="2"/>
        <v>0</v>
      </c>
    </row>
    <row r="10" spans="1:11" ht="45" x14ac:dyDescent="0.25">
      <c r="A10" s="23">
        <f t="shared" si="3"/>
        <v>8</v>
      </c>
      <c r="B10" s="38" t="s">
        <v>33</v>
      </c>
      <c r="C10" s="35" t="s">
        <v>34</v>
      </c>
      <c r="D10" s="35" t="s">
        <v>35</v>
      </c>
      <c r="E10" s="35" t="s">
        <v>36</v>
      </c>
      <c r="F10" s="32">
        <f>'[1]MOMO MB Sheet'!L30</f>
        <v>1</v>
      </c>
      <c r="G10" s="36">
        <v>35000</v>
      </c>
      <c r="H10" s="34">
        <f t="shared" si="0"/>
        <v>35000</v>
      </c>
      <c r="I10" s="48">
        <f>+'JMS '!L30</f>
        <v>1</v>
      </c>
      <c r="J10" s="49">
        <f t="shared" si="1"/>
        <v>35000</v>
      </c>
      <c r="K10" s="48">
        <f t="shared" si="2"/>
        <v>0</v>
      </c>
    </row>
    <row r="11" spans="1:11" ht="30" x14ac:dyDescent="0.25">
      <c r="A11" s="23">
        <f t="shared" si="3"/>
        <v>9</v>
      </c>
      <c r="B11" s="29" t="s">
        <v>37</v>
      </c>
      <c r="C11" s="35" t="s">
        <v>38</v>
      </c>
      <c r="D11" s="35" t="s">
        <v>35</v>
      </c>
      <c r="E11" s="31" t="s">
        <v>39</v>
      </c>
      <c r="F11" s="32">
        <f>'[1]MOMO MB Sheet'!L31</f>
        <v>1</v>
      </c>
      <c r="G11" s="33">
        <v>24000</v>
      </c>
      <c r="H11" s="34">
        <f t="shared" si="0"/>
        <v>24000</v>
      </c>
      <c r="I11" s="48">
        <f>+'JMS '!L31</f>
        <v>1</v>
      </c>
      <c r="J11" s="49">
        <f t="shared" si="1"/>
        <v>24000</v>
      </c>
      <c r="K11" s="48">
        <f t="shared" si="2"/>
        <v>0</v>
      </c>
    </row>
    <row r="12" spans="1:11" ht="45" x14ac:dyDescent="0.25">
      <c r="A12" s="23">
        <f t="shared" si="3"/>
        <v>10</v>
      </c>
      <c r="B12" s="38" t="s">
        <v>40</v>
      </c>
      <c r="C12" s="35" t="s">
        <v>117</v>
      </c>
      <c r="D12" s="35" t="s">
        <v>41</v>
      </c>
      <c r="E12" s="35" t="s">
        <v>36</v>
      </c>
      <c r="F12" s="32">
        <f>'[1]MOMO MB Sheet'!L32</f>
        <v>3</v>
      </c>
      <c r="G12" s="36">
        <v>2500</v>
      </c>
      <c r="H12" s="34">
        <f t="shared" si="0"/>
        <v>7500</v>
      </c>
      <c r="I12" s="48">
        <f>+'JMS '!L32</f>
        <v>3</v>
      </c>
      <c r="J12" s="49">
        <f t="shared" si="1"/>
        <v>7500</v>
      </c>
      <c r="K12" s="48">
        <f t="shared" si="2"/>
        <v>0</v>
      </c>
    </row>
    <row r="13" spans="1:11" x14ac:dyDescent="0.25">
      <c r="A13" s="23">
        <f t="shared" si="3"/>
        <v>11</v>
      </c>
      <c r="B13" s="29" t="s">
        <v>42</v>
      </c>
      <c r="C13" s="35" t="s">
        <v>43</v>
      </c>
      <c r="D13" s="35" t="s">
        <v>44</v>
      </c>
      <c r="E13" s="35" t="s">
        <v>36</v>
      </c>
      <c r="F13" s="32">
        <f>'[1]MOMO MB Sheet'!L33</f>
        <v>3</v>
      </c>
      <c r="G13" s="36">
        <v>650</v>
      </c>
      <c r="H13" s="34">
        <f t="shared" si="0"/>
        <v>1950</v>
      </c>
      <c r="I13" s="48">
        <f>+'JMS '!L33</f>
        <v>3</v>
      </c>
      <c r="J13" s="49">
        <f t="shared" si="1"/>
        <v>1950</v>
      </c>
      <c r="K13" s="48">
        <f t="shared" si="2"/>
        <v>0</v>
      </c>
    </row>
    <row r="14" spans="1:11" ht="45" x14ac:dyDescent="0.25">
      <c r="A14" s="23">
        <f t="shared" si="3"/>
        <v>12</v>
      </c>
      <c r="B14" s="29" t="s">
        <v>45</v>
      </c>
      <c r="C14" s="39" t="s">
        <v>46</v>
      </c>
      <c r="D14" s="35" t="s">
        <v>47</v>
      </c>
      <c r="E14" s="31" t="s">
        <v>36</v>
      </c>
      <c r="F14" s="32">
        <f>'[1]MOMO MB Sheet'!L34</f>
        <v>1</v>
      </c>
      <c r="G14" s="33">
        <v>35000</v>
      </c>
      <c r="H14" s="34">
        <f t="shared" si="0"/>
        <v>35000</v>
      </c>
      <c r="I14" s="48">
        <f>+'JMS '!L34</f>
        <v>1</v>
      </c>
      <c r="J14" s="49">
        <f t="shared" si="1"/>
        <v>35000</v>
      </c>
      <c r="K14" s="48">
        <f t="shared" si="2"/>
        <v>0</v>
      </c>
    </row>
    <row r="15" spans="1:11" x14ac:dyDescent="0.25">
      <c r="A15" s="23">
        <f t="shared" si="3"/>
        <v>13</v>
      </c>
      <c r="B15" s="29" t="s">
        <v>48</v>
      </c>
      <c r="C15" s="39" t="s">
        <v>49</v>
      </c>
      <c r="D15" s="35"/>
      <c r="E15" s="31" t="s">
        <v>36</v>
      </c>
      <c r="F15" s="32">
        <v>2</v>
      </c>
      <c r="G15" s="33">
        <v>3500</v>
      </c>
      <c r="H15" s="34">
        <f t="shared" si="0"/>
        <v>7000</v>
      </c>
      <c r="I15" s="48">
        <f>+'JMS '!L35</f>
        <v>0</v>
      </c>
      <c r="J15" s="49">
        <f t="shared" si="1"/>
        <v>0</v>
      </c>
      <c r="K15" s="48">
        <f t="shared" si="2"/>
        <v>-2</v>
      </c>
    </row>
    <row r="16" spans="1:11" ht="30" x14ac:dyDescent="0.25">
      <c r="A16" s="23">
        <f t="shared" si="3"/>
        <v>14</v>
      </c>
      <c r="B16" s="29" t="s">
        <v>50</v>
      </c>
      <c r="C16" s="39" t="s">
        <v>51</v>
      </c>
      <c r="D16" s="35" t="s">
        <v>52</v>
      </c>
      <c r="E16" s="40" t="s">
        <v>29</v>
      </c>
      <c r="F16" s="40">
        <f>'[1]MOMO MB Sheet'!L36</f>
        <v>0</v>
      </c>
      <c r="G16" s="41">
        <v>12500</v>
      </c>
      <c r="H16" s="40">
        <f t="shared" si="0"/>
        <v>0</v>
      </c>
      <c r="I16" s="48">
        <f>+'JMS '!L36</f>
        <v>0</v>
      </c>
      <c r="J16" s="49">
        <f t="shared" si="1"/>
        <v>0</v>
      </c>
      <c r="K16" s="48">
        <f t="shared" si="2"/>
        <v>0</v>
      </c>
    </row>
    <row r="17" spans="1:11" ht="30" x14ac:dyDescent="0.25">
      <c r="A17" s="23">
        <f t="shared" si="3"/>
        <v>15</v>
      </c>
      <c r="B17" s="29" t="s">
        <v>53</v>
      </c>
      <c r="C17" s="39" t="s">
        <v>54</v>
      </c>
      <c r="D17" s="35" t="s">
        <v>47</v>
      </c>
      <c r="E17" s="40" t="s">
        <v>55</v>
      </c>
      <c r="F17" s="40">
        <f>'[1]MOMO MB Sheet'!L37</f>
        <v>0</v>
      </c>
      <c r="G17" s="41">
        <v>750</v>
      </c>
      <c r="H17" s="34">
        <f t="shared" si="0"/>
        <v>0</v>
      </c>
      <c r="I17" s="48">
        <f>+'JMS '!L37</f>
        <v>0</v>
      </c>
      <c r="J17" s="49">
        <f t="shared" si="1"/>
        <v>0</v>
      </c>
      <c r="K17" s="48">
        <f t="shared" si="2"/>
        <v>0</v>
      </c>
    </row>
    <row r="18" spans="1:11" ht="30" x14ac:dyDescent="0.25">
      <c r="A18" s="23">
        <f t="shared" si="3"/>
        <v>16</v>
      </c>
      <c r="B18" s="29" t="s">
        <v>56</v>
      </c>
      <c r="C18" s="35" t="s">
        <v>57</v>
      </c>
      <c r="D18" s="35" t="s">
        <v>58</v>
      </c>
      <c r="E18" s="31" t="s">
        <v>59</v>
      </c>
      <c r="F18" s="32">
        <v>210.38</v>
      </c>
      <c r="G18" s="33">
        <v>150</v>
      </c>
      <c r="H18" s="34">
        <f t="shared" si="0"/>
        <v>31557</v>
      </c>
      <c r="I18" s="48">
        <v>210.38</v>
      </c>
      <c r="J18" s="49">
        <f t="shared" si="1"/>
        <v>31557</v>
      </c>
      <c r="K18" s="57">
        <f>+'JMS '!L38-'BOQ '!F18</f>
        <v>94.160469999999975</v>
      </c>
    </row>
    <row r="19" spans="1:11" ht="30" x14ac:dyDescent="0.25">
      <c r="A19" s="23">
        <f t="shared" si="3"/>
        <v>17</v>
      </c>
      <c r="B19" s="29" t="s">
        <v>0</v>
      </c>
      <c r="C19" s="35" t="s">
        <v>60</v>
      </c>
      <c r="D19" s="35" t="s">
        <v>61</v>
      </c>
      <c r="E19" s="31" t="s">
        <v>36</v>
      </c>
      <c r="F19" s="32">
        <f>'[1]MOMO MB Sheet'!L48</f>
        <v>0</v>
      </c>
      <c r="G19" s="33">
        <v>18000</v>
      </c>
      <c r="H19" s="34">
        <f t="shared" si="0"/>
        <v>0</v>
      </c>
      <c r="I19" s="48">
        <f>+'JMS '!L48</f>
        <v>0</v>
      </c>
      <c r="J19" s="49">
        <f t="shared" si="1"/>
        <v>0</v>
      </c>
      <c r="K19" s="48">
        <f t="shared" si="2"/>
        <v>0</v>
      </c>
    </row>
    <row r="20" spans="1:11" ht="30" x14ac:dyDescent="0.25">
      <c r="A20" s="23">
        <f t="shared" si="3"/>
        <v>18</v>
      </c>
      <c r="B20" s="29" t="s">
        <v>62</v>
      </c>
      <c r="C20" s="35" t="s">
        <v>63</v>
      </c>
      <c r="D20" s="35" t="s">
        <v>61</v>
      </c>
      <c r="E20" s="31" t="s">
        <v>36</v>
      </c>
      <c r="F20" s="32">
        <f>'[1]MOMO MB Sheet'!L49</f>
        <v>0</v>
      </c>
      <c r="G20" s="33">
        <v>4500</v>
      </c>
      <c r="H20" s="34">
        <f t="shared" si="0"/>
        <v>0</v>
      </c>
      <c r="I20" s="48">
        <f>+'JMS '!L49</f>
        <v>0</v>
      </c>
      <c r="J20" s="49">
        <f t="shared" si="1"/>
        <v>0</v>
      </c>
      <c r="K20" s="48">
        <f t="shared" si="2"/>
        <v>0</v>
      </c>
    </row>
    <row r="21" spans="1:11" ht="30" x14ac:dyDescent="0.25">
      <c r="A21" s="23">
        <f t="shared" si="3"/>
        <v>19</v>
      </c>
      <c r="B21" s="29" t="s">
        <v>64</v>
      </c>
      <c r="C21" s="35" t="s">
        <v>65</v>
      </c>
      <c r="D21" s="35" t="s">
        <v>66</v>
      </c>
      <c r="E21" s="31" t="s">
        <v>67</v>
      </c>
      <c r="F21" s="32">
        <f>'[1]MOMO MB Sheet'!L50</f>
        <v>0</v>
      </c>
      <c r="G21" s="33">
        <v>38000</v>
      </c>
      <c r="H21" s="34">
        <f t="shared" si="0"/>
        <v>0</v>
      </c>
      <c r="I21" s="48">
        <f>+'JMS '!L50</f>
        <v>0</v>
      </c>
      <c r="J21" s="49">
        <f t="shared" si="1"/>
        <v>0</v>
      </c>
      <c r="K21" s="48">
        <f t="shared" si="2"/>
        <v>0</v>
      </c>
    </row>
    <row r="22" spans="1:11" x14ac:dyDescent="0.25">
      <c r="A22" s="23">
        <f t="shared" si="3"/>
        <v>20</v>
      </c>
      <c r="B22" s="29" t="s">
        <v>68</v>
      </c>
      <c r="C22" s="35" t="s">
        <v>69</v>
      </c>
      <c r="D22" s="35"/>
      <c r="E22" s="31" t="s">
        <v>70</v>
      </c>
      <c r="F22" s="32">
        <f>'[1]MOMO MB Sheet'!L51</f>
        <v>1</v>
      </c>
      <c r="G22" s="33">
        <v>38000</v>
      </c>
      <c r="H22" s="34">
        <f t="shared" si="0"/>
        <v>38000</v>
      </c>
      <c r="I22" s="48">
        <f>+'JMS '!L51</f>
        <v>1</v>
      </c>
      <c r="J22" s="49">
        <f t="shared" si="1"/>
        <v>38000</v>
      </c>
      <c r="K22" s="48">
        <f t="shared" si="2"/>
        <v>0</v>
      </c>
    </row>
    <row r="23" spans="1:11" x14ac:dyDescent="0.25">
      <c r="A23" s="23">
        <f t="shared" si="3"/>
        <v>21</v>
      </c>
      <c r="B23" s="29" t="s">
        <v>71</v>
      </c>
      <c r="C23" s="35" t="s">
        <v>69</v>
      </c>
      <c r="D23" s="35"/>
      <c r="E23" s="31" t="s">
        <v>70</v>
      </c>
      <c r="F23" s="32">
        <v>2</v>
      </c>
      <c r="G23" s="33">
        <v>10000</v>
      </c>
      <c r="H23" s="34">
        <f t="shared" si="0"/>
        <v>20000</v>
      </c>
      <c r="I23" s="48">
        <f>+'JMS '!L52</f>
        <v>2</v>
      </c>
      <c r="J23" s="49">
        <f t="shared" si="1"/>
        <v>20000</v>
      </c>
      <c r="K23" s="48">
        <f t="shared" si="2"/>
        <v>0</v>
      </c>
    </row>
    <row r="24" spans="1:11" x14ac:dyDescent="0.25">
      <c r="A24" s="23">
        <f t="shared" si="3"/>
        <v>22</v>
      </c>
      <c r="B24" s="50"/>
      <c r="C24" s="51" t="s">
        <v>72</v>
      </c>
      <c r="D24" s="52"/>
      <c r="E24" s="51"/>
      <c r="F24" s="53"/>
      <c r="G24" s="54"/>
      <c r="H24" s="55">
        <f t="shared" si="0"/>
        <v>0</v>
      </c>
      <c r="I24" s="56"/>
      <c r="J24" s="56"/>
      <c r="K24" s="56"/>
    </row>
    <row r="25" spans="1:11" x14ac:dyDescent="0.25">
      <c r="A25" s="46" t="s">
        <v>73</v>
      </c>
      <c r="B25" s="46"/>
      <c r="C25" s="46"/>
      <c r="D25" s="46"/>
      <c r="E25" s="46"/>
      <c r="F25" s="46"/>
      <c r="G25" s="46"/>
      <c r="H25" s="43">
        <f>SUM(H1:H24)</f>
        <v>388087</v>
      </c>
      <c r="I25" s="56"/>
      <c r="J25" s="43">
        <f>SUM(J1:J24)</f>
        <v>311146.3125</v>
      </c>
      <c r="K25" s="56"/>
    </row>
    <row r="26" spans="1:11" x14ac:dyDescent="0.25">
      <c r="A26" s="46" t="s">
        <v>118</v>
      </c>
      <c r="B26" s="46"/>
      <c r="C26" s="46"/>
      <c r="D26" s="46"/>
      <c r="E26" s="46"/>
      <c r="F26" s="46"/>
      <c r="G26" s="46"/>
      <c r="H26" s="47">
        <f>+H25*3.51/100</f>
        <v>13621.8537</v>
      </c>
      <c r="I26" s="56"/>
      <c r="J26" s="47">
        <f>+J25*3.51/100</f>
        <v>10921.23556875</v>
      </c>
      <c r="K26" s="56"/>
    </row>
    <row r="27" spans="1:11" x14ac:dyDescent="0.25">
      <c r="A27" s="46" t="s">
        <v>73</v>
      </c>
      <c r="B27" s="46"/>
      <c r="C27" s="46"/>
      <c r="D27" s="46"/>
      <c r="E27" s="46"/>
      <c r="F27" s="46"/>
      <c r="G27" s="46"/>
      <c r="H27" s="47">
        <f>+H25-H26</f>
        <v>374465.14630000002</v>
      </c>
      <c r="I27" s="56"/>
      <c r="J27" s="47">
        <f>+J25-J26</f>
        <v>300225.07693124999</v>
      </c>
      <c r="K27" s="56"/>
    </row>
    <row r="28" spans="1:11" x14ac:dyDescent="0.25">
      <c r="J28" s="45"/>
    </row>
    <row r="29" spans="1:11" x14ac:dyDescent="0.25">
      <c r="J29" s="45"/>
    </row>
  </sheetData>
  <mergeCells count="5">
    <mergeCell ref="F1:H1"/>
    <mergeCell ref="I1:J1"/>
    <mergeCell ref="A25:G25"/>
    <mergeCell ref="A26:G26"/>
    <mergeCell ref="A27:G27"/>
  </mergeCells>
  <pageMargins left="0.7" right="0.7" top="0.75" bottom="0.75" header="0.3" footer="0.3"/>
  <pageSetup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4121-DC23-4A16-A681-3E9B64762F68}">
  <dimension ref="A1:O56"/>
  <sheetViews>
    <sheetView view="pageBreakPreview" topLeftCell="A23" zoomScale="60" zoomScaleNormal="100" workbookViewId="0">
      <selection activeCell="G62" sqref="G62"/>
    </sheetView>
  </sheetViews>
  <sheetFormatPr defaultColWidth="8.85546875" defaultRowHeight="15" x14ac:dyDescent="0.25"/>
  <cols>
    <col min="1" max="1" width="5.28515625" style="8" bestFit="1" customWidth="1"/>
    <col min="2" max="2" width="28.7109375" style="8" customWidth="1"/>
    <col min="3" max="3" width="59" style="1" bestFit="1" customWidth="1"/>
    <col min="4" max="4" width="15.140625" style="9" bestFit="1" customWidth="1"/>
    <col min="5" max="5" width="12.7109375" style="1" bestFit="1" customWidth="1"/>
    <col min="6" max="6" width="5.7109375" style="1" bestFit="1" customWidth="1"/>
    <col min="7" max="7" width="9" style="10" bestFit="1" customWidth="1"/>
    <col min="8" max="8" width="8.140625" style="11" customWidth="1"/>
    <col min="9" max="9" width="7.85546875" style="10" bestFit="1" customWidth="1"/>
    <col min="10" max="10" width="8.7109375" style="11" customWidth="1"/>
    <col min="11" max="11" width="9.28515625" style="11" bestFit="1" customWidth="1"/>
    <col min="12" max="12" width="18.28515625" style="11" bestFit="1" customWidth="1"/>
    <col min="13" max="13" width="18.5703125" style="1" customWidth="1"/>
    <col min="14" max="16384" width="8.85546875" style="1"/>
  </cols>
  <sheetData>
    <row r="1" spans="1:12" ht="30" x14ac:dyDescent="0.25">
      <c r="A1" s="58"/>
      <c r="B1" s="59" t="s">
        <v>0</v>
      </c>
      <c r="C1" s="60" t="s">
        <v>1</v>
      </c>
      <c r="D1" s="60" t="s">
        <v>2</v>
      </c>
      <c r="E1" s="61" t="s">
        <v>3</v>
      </c>
      <c r="F1" s="62" t="s">
        <v>74</v>
      </c>
      <c r="G1" s="63"/>
      <c r="H1" s="63"/>
      <c r="I1" s="63"/>
      <c r="J1" s="63"/>
      <c r="K1" s="64"/>
      <c r="L1" s="60"/>
    </row>
    <row r="2" spans="1:12" s="8" customFormat="1" x14ac:dyDescent="0.25">
      <c r="A2" s="2" t="s">
        <v>4</v>
      </c>
      <c r="B2" s="3" t="s">
        <v>5</v>
      </c>
      <c r="C2" s="2" t="s">
        <v>6</v>
      </c>
      <c r="D2" s="3" t="s">
        <v>7</v>
      </c>
      <c r="E2" s="2" t="s">
        <v>75</v>
      </c>
      <c r="F2" s="2" t="s">
        <v>8</v>
      </c>
      <c r="G2" s="4" t="s">
        <v>76</v>
      </c>
      <c r="H2" s="5" t="s">
        <v>77</v>
      </c>
      <c r="I2" s="4" t="s">
        <v>78</v>
      </c>
      <c r="J2" s="5" t="s">
        <v>79</v>
      </c>
      <c r="K2" s="6" t="s">
        <v>80</v>
      </c>
      <c r="L2" s="7" t="s">
        <v>81</v>
      </c>
    </row>
    <row r="3" spans="1:12" ht="120" x14ac:dyDescent="0.25">
      <c r="A3" s="23">
        <v>1</v>
      </c>
      <c r="B3" s="29" t="s">
        <v>12</v>
      </c>
      <c r="C3" s="30" t="s">
        <v>115</v>
      </c>
      <c r="D3" s="30" t="s">
        <v>13</v>
      </c>
      <c r="E3" s="35"/>
      <c r="F3" s="40" t="s">
        <v>14</v>
      </c>
      <c r="G3" s="41"/>
      <c r="H3" s="40"/>
      <c r="I3" s="41"/>
      <c r="J3" s="40"/>
      <c r="K3" s="40">
        <f>SUM(J3:J9)</f>
        <v>218</v>
      </c>
      <c r="L3" s="65">
        <f>K3</f>
        <v>218</v>
      </c>
    </row>
    <row r="4" spans="1:12" x14ac:dyDescent="0.25">
      <c r="A4" s="23"/>
      <c r="B4" s="29"/>
      <c r="C4" s="30" t="s">
        <v>82</v>
      </c>
      <c r="D4" s="30"/>
      <c r="E4" s="35"/>
      <c r="F4" s="40"/>
      <c r="G4" s="41"/>
      <c r="H4" s="40"/>
      <c r="I4" s="41"/>
      <c r="J4" s="40">
        <f>96/2</f>
        <v>48</v>
      </c>
      <c r="K4" s="40"/>
      <c r="L4" s="32"/>
    </row>
    <row r="5" spans="1:12" x14ac:dyDescent="0.25">
      <c r="A5" s="23"/>
      <c r="B5" s="29"/>
      <c r="C5" s="30" t="s">
        <v>83</v>
      </c>
      <c r="D5" s="30"/>
      <c r="E5" s="35"/>
      <c r="F5" s="40"/>
      <c r="G5" s="41"/>
      <c r="H5" s="40"/>
      <c r="I5" s="41"/>
      <c r="J5" s="40">
        <f>116/2</f>
        <v>58</v>
      </c>
      <c r="K5" s="40"/>
      <c r="L5" s="32"/>
    </row>
    <row r="6" spans="1:12" x14ac:dyDescent="0.25">
      <c r="A6" s="23"/>
      <c r="B6" s="29"/>
      <c r="C6" s="30" t="s">
        <v>84</v>
      </c>
      <c r="D6" s="30"/>
      <c r="E6" s="35"/>
      <c r="F6" s="40"/>
      <c r="G6" s="41"/>
      <c r="H6" s="40"/>
      <c r="I6" s="41"/>
      <c r="J6" s="40">
        <f>51/2</f>
        <v>25.5</v>
      </c>
      <c r="K6" s="40"/>
      <c r="L6" s="32"/>
    </row>
    <row r="7" spans="1:12" x14ac:dyDescent="0.25">
      <c r="A7" s="23"/>
      <c r="B7" s="29"/>
      <c r="C7" s="30" t="s">
        <v>85</v>
      </c>
      <c r="D7" s="30"/>
      <c r="E7" s="35"/>
      <c r="F7" s="40"/>
      <c r="G7" s="41"/>
      <c r="H7" s="40"/>
      <c r="I7" s="41"/>
      <c r="J7" s="40">
        <f>69/2</f>
        <v>34.5</v>
      </c>
      <c r="K7" s="40"/>
      <c r="L7" s="32"/>
    </row>
    <row r="8" spans="1:12" x14ac:dyDescent="0.25">
      <c r="A8" s="23"/>
      <c r="B8" s="29"/>
      <c r="C8" s="30" t="s">
        <v>86</v>
      </c>
      <c r="D8" s="30"/>
      <c r="E8" s="35"/>
      <c r="F8" s="40"/>
      <c r="G8" s="41"/>
      <c r="H8" s="40"/>
      <c r="I8" s="41"/>
      <c r="J8" s="40">
        <f>33/2</f>
        <v>16.5</v>
      </c>
      <c r="K8" s="40"/>
      <c r="L8" s="32"/>
    </row>
    <row r="9" spans="1:12" x14ac:dyDescent="0.25">
      <c r="A9" s="23"/>
      <c r="B9" s="29"/>
      <c r="C9" s="30" t="s">
        <v>87</v>
      </c>
      <c r="D9" s="30"/>
      <c r="E9" s="35"/>
      <c r="F9" s="40"/>
      <c r="G9" s="41"/>
      <c r="H9" s="40"/>
      <c r="I9" s="41"/>
      <c r="J9" s="40">
        <f>71/2</f>
        <v>35.5</v>
      </c>
      <c r="K9" s="40"/>
      <c r="L9" s="32"/>
    </row>
    <row r="10" spans="1:12" ht="30" x14ac:dyDescent="0.25">
      <c r="A10" s="23">
        <v>2</v>
      </c>
      <c r="B10" s="29" t="s">
        <v>15</v>
      </c>
      <c r="C10" s="35" t="s">
        <v>16</v>
      </c>
      <c r="D10" s="35" t="s">
        <v>17</v>
      </c>
      <c r="E10" s="35"/>
      <c r="F10" s="66" t="s">
        <v>18</v>
      </c>
      <c r="G10" s="41">
        <v>2.5499999999999998</v>
      </c>
      <c r="H10" s="40">
        <v>2.5750000000000002</v>
      </c>
      <c r="I10" s="41"/>
      <c r="J10" s="40">
        <v>1</v>
      </c>
      <c r="K10" s="40">
        <f>G10*H10*J10</f>
        <v>6.5662500000000001</v>
      </c>
      <c r="L10" s="65">
        <f>SUM(K10:K11)</f>
        <v>6.5662500000000001</v>
      </c>
    </row>
    <row r="11" spans="1:12" x14ac:dyDescent="0.25">
      <c r="A11" s="23"/>
      <c r="B11" s="29"/>
      <c r="C11" s="35"/>
      <c r="D11" s="35"/>
      <c r="E11" s="35"/>
      <c r="F11" s="66"/>
      <c r="G11" s="41"/>
      <c r="H11" s="40"/>
      <c r="I11" s="41"/>
      <c r="J11" s="40"/>
      <c r="K11" s="40"/>
      <c r="L11" s="65"/>
    </row>
    <row r="12" spans="1:12" ht="45" x14ac:dyDescent="0.25">
      <c r="A12" s="23">
        <v>3</v>
      </c>
      <c r="B12" s="29" t="s">
        <v>19</v>
      </c>
      <c r="C12" s="35" t="s">
        <v>20</v>
      </c>
      <c r="D12" s="35"/>
      <c r="E12" s="35"/>
      <c r="F12" s="66"/>
      <c r="G12" s="41">
        <v>2.5499999999999998</v>
      </c>
      <c r="H12" s="40">
        <v>2.5750000000000002</v>
      </c>
      <c r="I12" s="41"/>
      <c r="J12" s="40">
        <v>1</v>
      </c>
      <c r="K12" s="40">
        <f>G12*H12*J12</f>
        <v>6.5662500000000001</v>
      </c>
      <c r="L12" s="65">
        <f>SUM(K12:K13)</f>
        <v>9.5662500000000001</v>
      </c>
    </row>
    <row r="13" spans="1:12" x14ac:dyDescent="0.25">
      <c r="A13" s="23"/>
      <c r="B13" s="29"/>
      <c r="C13" s="35" t="s">
        <v>88</v>
      </c>
      <c r="D13" s="35"/>
      <c r="E13" s="35"/>
      <c r="F13" s="66"/>
      <c r="G13" s="41">
        <v>1.2</v>
      </c>
      <c r="H13" s="40">
        <v>2.5</v>
      </c>
      <c r="I13" s="41"/>
      <c r="J13" s="40">
        <v>1</v>
      </c>
      <c r="K13" s="40">
        <f>G13*H13*J13</f>
        <v>3</v>
      </c>
      <c r="L13" s="65"/>
    </row>
    <row r="14" spans="1:12" ht="75" x14ac:dyDescent="0.25">
      <c r="A14" s="23">
        <v>3</v>
      </c>
      <c r="B14" s="29" t="s">
        <v>21</v>
      </c>
      <c r="C14" s="30" t="s">
        <v>116</v>
      </c>
      <c r="D14" s="30" t="s">
        <v>22</v>
      </c>
      <c r="E14" s="35"/>
      <c r="F14" s="40" t="s">
        <v>18</v>
      </c>
      <c r="G14" s="41"/>
      <c r="H14" s="40"/>
      <c r="I14" s="41"/>
      <c r="J14" s="40"/>
      <c r="K14" s="40">
        <f>SUM(J15:J24)</f>
        <v>38.54</v>
      </c>
      <c r="L14" s="65">
        <f>K14</f>
        <v>38.54</v>
      </c>
    </row>
    <row r="15" spans="1:12" x14ac:dyDescent="0.25">
      <c r="A15" s="23"/>
      <c r="B15" s="29"/>
      <c r="C15" s="30" t="s">
        <v>89</v>
      </c>
      <c r="D15" s="30"/>
      <c r="E15" s="35"/>
      <c r="F15" s="40"/>
      <c r="G15" s="41">
        <v>2.6</v>
      </c>
      <c r="H15" s="40">
        <f>2700/1000</f>
        <v>2.7</v>
      </c>
      <c r="I15" s="67">
        <v>2</v>
      </c>
      <c r="J15" s="40">
        <f t="shared" ref="J15:J24" si="0">G15*H15*I15</f>
        <v>14.040000000000001</v>
      </c>
      <c r="K15" s="40"/>
      <c r="L15" s="32"/>
    </row>
    <row r="16" spans="1:12" x14ac:dyDescent="0.25">
      <c r="A16" s="23"/>
      <c r="B16" s="29"/>
      <c r="C16" s="30" t="s">
        <v>90</v>
      </c>
      <c r="D16" s="30"/>
      <c r="E16" s="35"/>
      <c r="F16" s="40"/>
      <c r="G16" s="41">
        <v>2</v>
      </c>
      <c r="H16" s="40">
        <v>0.6</v>
      </c>
      <c r="I16" s="67">
        <v>2</v>
      </c>
      <c r="J16" s="40">
        <f>G16*H16*I16</f>
        <v>2.4</v>
      </c>
      <c r="K16" s="40"/>
      <c r="L16" s="32"/>
    </row>
    <row r="17" spans="1:12" x14ac:dyDescent="0.25">
      <c r="A17" s="23"/>
      <c r="B17" s="29"/>
      <c r="C17" s="30" t="s">
        <v>91</v>
      </c>
      <c r="D17" s="30"/>
      <c r="E17" s="35"/>
      <c r="F17" s="40"/>
      <c r="G17" s="41">
        <v>1</v>
      </c>
      <c r="H17" s="40">
        <v>0.7</v>
      </c>
      <c r="I17" s="67">
        <v>2</v>
      </c>
      <c r="J17" s="40">
        <f>G17*H17*I17</f>
        <v>1.4</v>
      </c>
      <c r="K17" s="40"/>
      <c r="L17" s="32"/>
    </row>
    <row r="18" spans="1:12" x14ac:dyDescent="0.25">
      <c r="A18" s="23"/>
      <c r="B18" s="29"/>
      <c r="C18" s="30" t="s">
        <v>92</v>
      </c>
      <c r="D18" s="30"/>
      <c r="E18" s="35"/>
      <c r="F18" s="40"/>
      <c r="G18" s="41">
        <v>2.5499999999999998</v>
      </c>
      <c r="H18" s="40">
        <v>0.95</v>
      </c>
      <c r="I18" s="67">
        <v>2</v>
      </c>
      <c r="J18" s="40">
        <f t="shared" si="0"/>
        <v>4.8449999999999998</v>
      </c>
      <c r="K18" s="40"/>
      <c r="L18" s="32"/>
    </row>
    <row r="19" spans="1:12" x14ac:dyDescent="0.25">
      <c r="A19" s="23"/>
      <c r="B19" s="29"/>
      <c r="C19" s="30" t="s">
        <v>93</v>
      </c>
      <c r="D19" s="30"/>
      <c r="E19" s="35"/>
      <c r="F19" s="40"/>
      <c r="G19" s="41">
        <v>3</v>
      </c>
      <c r="H19" s="40">
        <v>0.4</v>
      </c>
      <c r="I19" s="67">
        <v>2</v>
      </c>
      <c r="J19" s="40">
        <f t="shared" si="0"/>
        <v>2.4000000000000004</v>
      </c>
      <c r="K19" s="40"/>
      <c r="L19" s="32"/>
    </row>
    <row r="20" spans="1:12" x14ac:dyDescent="0.25">
      <c r="A20" s="23"/>
      <c r="B20" s="29"/>
      <c r="C20" s="30" t="s">
        <v>94</v>
      </c>
      <c r="D20" s="30"/>
      <c r="E20" s="35"/>
      <c r="F20" s="40"/>
      <c r="G20" s="41">
        <v>2.7</v>
      </c>
      <c r="H20" s="40">
        <v>1.5</v>
      </c>
      <c r="I20" s="67">
        <v>1</v>
      </c>
      <c r="J20" s="40">
        <f t="shared" si="0"/>
        <v>4.0500000000000007</v>
      </c>
      <c r="K20" s="40"/>
      <c r="L20" s="32"/>
    </row>
    <row r="21" spans="1:12" x14ac:dyDescent="0.25">
      <c r="A21" s="23"/>
      <c r="B21" s="29"/>
      <c r="C21" s="30" t="s">
        <v>95</v>
      </c>
      <c r="D21" s="30"/>
      <c r="E21" s="35"/>
      <c r="F21" s="40"/>
      <c r="G21" s="41">
        <v>1.2</v>
      </c>
      <c r="H21" s="40">
        <v>2.7</v>
      </c>
      <c r="I21" s="67">
        <v>2</v>
      </c>
      <c r="J21" s="40">
        <f t="shared" si="0"/>
        <v>6.48</v>
      </c>
      <c r="K21" s="40"/>
      <c r="L21" s="32"/>
    </row>
    <row r="22" spans="1:12" x14ac:dyDescent="0.25">
      <c r="A22" s="23"/>
      <c r="B22" s="29"/>
      <c r="C22" s="30" t="s">
        <v>92</v>
      </c>
      <c r="D22" s="30"/>
      <c r="E22" s="35"/>
      <c r="F22" s="40"/>
      <c r="G22" s="41">
        <v>2.5499999999999998</v>
      </c>
      <c r="H22" s="40">
        <v>2.7</v>
      </c>
      <c r="I22" s="67">
        <v>1</v>
      </c>
      <c r="J22" s="40">
        <f t="shared" si="0"/>
        <v>6.8849999999999998</v>
      </c>
      <c r="K22" s="40"/>
      <c r="L22" s="32"/>
    </row>
    <row r="23" spans="1:12" x14ac:dyDescent="0.25">
      <c r="A23" s="23"/>
      <c r="B23" s="29"/>
      <c r="C23" s="30" t="s">
        <v>96</v>
      </c>
      <c r="D23" s="30"/>
      <c r="E23" s="35"/>
      <c r="F23" s="40"/>
      <c r="G23" s="41">
        <v>0.9</v>
      </c>
      <c r="H23" s="40">
        <v>2.1</v>
      </c>
      <c r="I23" s="67">
        <v>-2</v>
      </c>
      <c r="J23" s="40">
        <f t="shared" si="0"/>
        <v>-3.7800000000000002</v>
      </c>
      <c r="K23" s="40"/>
      <c r="L23" s="32"/>
    </row>
    <row r="24" spans="1:12" x14ac:dyDescent="0.25">
      <c r="A24" s="23"/>
      <c r="B24" s="29"/>
      <c r="C24" s="30" t="s">
        <v>97</v>
      </c>
      <c r="D24" s="30"/>
      <c r="E24" s="35"/>
      <c r="F24" s="40"/>
      <c r="G24" s="41">
        <v>0.9</v>
      </c>
      <c r="H24" s="40">
        <v>0.1</v>
      </c>
      <c r="I24" s="67">
        <v>-2</v>
      </c>
      <c r="J24" s="40">
        <f t="shared" si="0"/>
        <v>-0.18000000000000002</v>
      </c>
      <c r="K24" s="40"/>
      <c r="L24" s="32"/>
    </row>
    <row r="25" spans="1:12" ht="30" x14ac:dyDescent="0.25">
      <c r="A25" s="23">
        <v>4</v>
      </c>
      <c r="B25" s="29" t="s">
        <v>23</v>
      </c>
      <c r="C25" s="30" t="s">
        <v>24</v>
      </c>
      <c r="D25" s="30" t="s">
        <v>98</v>
      </c>
      <c r="E25" s="35"/>
      <c r="F25" s="40" t="s">
        <v>18</v>
      </c>
      <c r="G25" s="41"/>
      <c r="H25" s="40"/>
      <c r="I25" s="41"/>
      <c r="J25" s="40"/>
      <c r="K25" s="40">
        <f>SUM(J26:J28)</f>
        <v>3.1500000000000004</v>
      </c>
      <c r="L25" s="65">
        <f>K25</f>
        <v>3.1500000000000004</v>
      </c>
    </row>
    <row r="26" spans="1:12" x14ac:dyDescent="0.25">
      <c r="A26" s="23"/>
      <c r="B26" s="29"/>
      <c r="C26" s="30" t="s">
        <v>99</v>
      </c>
      <c r="D26" s="30"/>
      <c r="E26" s="35"/>
      <c r="F26" s="40"/>
      <c r="G26" s="41">
        <v>2.5499999999999998</v>
      </c>
      <c r="H26" s="40">
        <v>0.2</v>
      </c>
      <c r="I26" s="41">
        <v>3</v>
      </c>
      <c r="J26" s="40">
        <f>G26*H26*I26</f>
        <v>1.53</v>
      </c>
      <c r="K26" s="40"/>
      <c r="L26" s="32"/>
    </row>
    <row r="27" spans="1:12" x14ac:dyDescent="0.25">
      <c r="A27" s="23"/>
      <c r="B27" s="29"/>
      <c r="C27" s="30" t="s">
        <v>100</v>
      </c>
      <c r="D27" s="30"/>
      <c r="E27" s="35"/>
      <c r="F27" s="40"/>
      <c r="G27" s="41">
        <v>0.2</v>
      </c>
      <c r="H27" s="40">
        <v>2.7</v>
      </c>
      <c r="I27" s="41">
        <v>3</v>
      </c>
      <c r="J27" s="40">
        <f t="shared" ref="J27" si="1">G27*H27*I27</f>
        <v>1.62</v>
      </c>
      <c r="K27" s="40"/>
      <c r="L27" s="32"/>
    </row>
    <row r="28" spans="1:12" ht="49.9" customHeight="1" x14ac:dyDescent="0.25">
      <c r="A28" s="23">
        <v>5</v>
      </c>
      <c r="B28" s="29" t="s">
        <v>26</v>
      </c>
      <c r="C28" s="37" t="s">
        <v>27</v>
      </c>
      <c r="D28" s="35"/>
      <c r="E28" s="35"/>
      <c r="F28" s="66" t="s">
        <v>29</v>
      </c>
      <c r="G28" s="41">
        <v>1</v>
      </c>
      <c r="H28" s="40">
        <v>7.0000000000000007E-2</v>
      </c>
      <c r="I28" s="41">
        <v>0.9</v>
      </c>
      <c r="J28" s="40"/>
      <c r="K28" s="40">
        <v>1</v>
      </c>
      <c r="L28" s="65">
        <f>K28</f>
        <v>1</v>
      </c>
    </row>
    <row r="29" spans="1:12" ht="60" x14ac:dyDescent="0.25">
      <c r="A29" s="23">
        <v>6</v>
      </c>
      <c r="B29" s="38" t="s">
        <v>30</v>
      </c>
      <c r="C29" s="37" t="s">
        <v>31</v>
      </c>
      <c r="D29" s="35"/>
      <c r="E29" s="35"/>
      <c r="F29" s="66" t="s">
        <v>29</v>
      </c>
      <c r="G29" s="41">
        <v>0.9</v>
      </c>
      <c r="H29" s="40">
        <v>0.05</v>
      </c>
      <c r="I29" s="41">
        <v>2.4</v>
      </c>
      <c r="J29" s="40"/>
      <c r="K29" s="40">
        <v>1</v>
      </c>
      <c r="L29" s="65">
        <f>K29</f>
        <v>1</v>
      </c>
    </row>
    <row r="30" spans="1:12" ht="45" x14ac:dyDescent="0.25">
      <c r="A30" s="23">
        <v>7</v>
      </c>
      <c r="B30" s="38" t="s">
        <v>33</v>
      </c>
      <c r="C30" s="35" t="s">
        <v>34</v>
      </c>
      <c r="D30" s="35" t="s">
        <v>35</v>
      </c>
      <c r="E30" s="35" t="s">
        <v>101</v>
      </c>
      <c r="F30" s="66" t="s">
        <v>36</v>
      </c>
      <c r="G30" s="41"/>
      <c r="H30" s="40"/>
      <c r="I30" s="41"/>
      <c r="J30" s="40"/>
      <c r="K30" s="40">
        <v>1</v>
      </c>
      <c r="L30" s="65">
        <f t="shared" ref="L30:L52" si="2">K30</f>
        <v>1</v>
      </c>
    </row>
    <row r="31" spans="1:12" ht="45.6" customHeight="1" x14ac:dyDescent="0.25">
      <c r="A31" s="23">
        <v>8</v>
      </c>
      <c r="B31" s="29" t="s">
        <v>102</v>
      </c>
      <c r="C31" s="35" t="s">
        <v>103</v>
      </c>
      <c r="D31" s="35" t="s">
        <v>35</v>
      </c>
      <c r="E31" s="35" t="s">
        <v>104</v>
      </c>
      <c r="F31" s="40" t="s">
        <v>39</v>
      </c>
      <c r="G31" s="41"/>
      <c r="H31" s="40"/>
      <c r="I31" s="41"/>
      <c r="J31" s="40"/>
      <c r="K31" s="40">
        <v>1</v>
      </c>
      <c r="L31" s="65">
        <f t="shared" si="2"/>
        <v>1</v>
      </c>
    </row>
    <row r="32" spans="1:12" ht="45" x14ac:dyDescent="0.25">
      <c r="A32" s="23">
        <f t="shared" ref="A32:A52" si="3">A31+1</f>
        <v>9</v>
      </c>
      <c r="B32" s="38" t="s">
        <v>40</v>
      </c>
      <c r="C32" s="35" t="s">
        <v>117</v>
      </c>
      <c r="D32" s="35" t="s">
        <v>41</v>
      </c>
      <c r="E32" s="35"/>
      <c r="F32" s="66" t="s">
        <v>36</v>
      </c>
      <c r="G32" s="41"/>
      <c r="H32" s="40"/>
      <c r="I32" s="41"/>
      <c r="J32" s="40"/>
      <c r="K32" s="40">
        <v>3</v>
      </c>
      <c r="L32" s="65">
        <f t="shared" si="2"/>
        <v>3</v>
      </c>
    </row>
    <row r="33" spans="1:12" x14ac:dyDescent="0.25">
      <c r="A33" s="23">
        <f t="shared" si="3"/>
        <v>10</v>
      </c>
      <c r="B33" s="29" t="s">
        <v>105</v>
      </c>
      <c r="C33" s="35" t="s">
        <v>43</v>
      </c>
      <c r="D33" s="35" t="s">
        <v>44</v>
      </c>
      <c r="E33" s="35" t="s">
        <v>106</v>
      </c>
      <c r="F33" s="66" t="s">
        <v>36</v>
      </c>
      <c r="G33" s="41"/>
      <c r="H33" s="40"/>
      <c r="I33" s="41"/>
      <c r="J33" s="40"/>
      <c r="K33" s="40">
        <v>3</v>
      </c>
      <c r="L33" s="65">
        <f t="shared" si="2"/>
        <v>3</v>
      </c>
    </row>
    <row r="34" spans="1:12" ht="45" x14ac:dyDescent="0.25">
      <c r="A34" s="23">
        <f t="shared" si="3"/>
        <v>11</v>
      </c>
      <c r="B34" s="29" t="s">
        <v>45</v>
      </c>
      <c r="C34" s="39" t="s">
        <v>107</v>
      </c>
      <c r="D34" s="35" t="s">
        <v>47</v>
      </c>
      <c r="E34" s="35" t="s">
        <v>108</v>
      </c>
      <c r="F34" s="40" t="s">
        <v>36</v>
      </c>
      <c r="G34" s="41"/>
      <c r="H34" s="40"/>
      <c r="I34" s="41"/>
      <c r="J34" s="40"/>
      <c r="K34" s="40">
        <v>1</v>
      </c>
      <c r="L34" s="65">
        <f t="shared" si="2"/>
        <v>1</v>
      </c>
    </row>
    <row r="35" spans="1:12" x14ac:dyDescent="0.25">
      <c r="A35" s="23">
        <f t="shared" si="3"/>
        <v>12</v>
      </c>
      <c r="B35" s="29" t="s">
        <v>48</v>
      </c>
      <c r="C35" s="39" t="s">
        <v>49</v>
      </c>
      <c r="D35" s="35"/>
      <c r="E35" s="35"/>
      <c r="F35" s="40" t="s">
        <v>36</v>
      </c>
      <c r="G35" s="41"/>
      <c r="H35" s="40"/>
      <c r="I35" s="41"/>
      <c r="J35" s="40"/>
      <c r="K35" s="40">
        <v>0</v>
      </c>
      <c r="L35" s="65">
        <f t="shared" si="2"/>
        <v>0</v>
      </c>
    </row>
    <row r="36" spans="1:12" ht="30" x14ac:dyDescent="0.25">
      <c r="A36" s="23">
        <v>13</v>
      </c>
      <c r="B36" s="29" t="s">
        <v>50</v>
      </c>
      <c r="C36" s="39" t="s">
        <v>51</v>
      </c>
      <c r="D36" s="35" t="s">
        <v>52</v>
      </c>
      <c r="E36" s="35"/>
      <c r="F36" s="40" t="s">
        <v>29</v>
      </c>
      <c r="G36" s="41"/>
      <c r="H36" s="40"/>
      <c r="I36" s="41"/>
      <c r="J36" s="40"/>
      <c r="K36" s="40">
        <v>0</v>
      </c>
      <c r="L36" s="68">
        <f t="shared" si="2"/>
        <v>0</v>
      </c>
    </row>
    <row r="37" spans="1:12" ht="45" x14ac:dyDescent="0.25">
      <c r="A37" s="23">
        <v>14</v>
      </c>
      <c r="B37" s="29" t="s">
        <v>53</v>
      </c>
      <c r="C37" s="39" t="s">
        <v>54</v>
      </c>
      <c r="D37" s="35" t="s">
        <v>47</v>
      </c>
      <c r="E37" s="35"/>
      <c r="F37" s="40" t="s">
        <v>55</v>
      </c>
      <c r="G37" s="41"/>
      <c r="H37" s="40"/>
      <c r="I37" s="41"/>
      <c r="J37" s="40"/>
      <c r="K37" s="40">
        <v>0</v>
      </c>
      <c r="L37" s="68">
        <f t="shared" si="2"/>
        <v>0</v>
      </c>
    </row>
    <row r="38" spans="1:12" ht="45" x14ac:dyDescent="0.25">
      <c r="A38" s="23">
        <v>15</v>
      </c>
      <c r="B38" s="29" t="s">
        <v>56</v>
      </c>
      <c r="C38" s="35" t="s">
        <v>57</v>
      </c>
      <c r="D38" s="35" t="s">
        <v>58</v>
      </c>
      <c r="E38" s="35"/>
      <c r="F38" s="40" t="s">
        <v>59</v>
      </c>
      <c r="G38" s="41"/>
      <c r="H38" s="40"/>
      <c r="I38" s="41"/>
      <c r="J38" s="40"/>
      <c r="K38" s="40">
        <f>SUM(J39:J47)*10.764</f>
        <v>304.54046999999997</v>
      </c>
      <c r="L38" s="65">
        <f t="shared" si="2"/>
        <v>304.54046999999997</v>
      </c>
    </row>
    <row r="39" spans="1:12" x14ac:dyDescent="0.25">
      <c r="A39" s="23"/>
      <c r="B39" s="29"/>
      <c r="C39" s="30" t="s">
        <v>89</v>
      </c>
      <c r="D39" s="30"/>
      <c r="E39" s="35"/>
      <c r="F39" s="40"/>
      <c r="G39" s="41">
        <v>2.6</v>
      </c>
      <c r="H39" s="40">
        <f>2700/1000</f>
        <v>2.7</v>
      </c>
      <c r="I39" s="67">
        <v>1</v>
      </c>
      <c r="J39" s="40">
        <f t="shared" ref="J39" si="4">G39*H39*I39</f>
        <v>7.0200000000000005</v>
      </c>
      <c r="K39" s="40"/>
      <c r="L39" s="32"/>
    </row>
    <row r="40" spans="1:12" x14ac:dyDescent="0.25">
      <c r="A40" s="23"/>
      <c r="B40" s="29"/>
      <c r="C40" s="30" t="s">
        <v>90</v>
      </c>
      <c r="D40" s="30"/>
      <c r="E40" s="35"/>
      <c r="F40" s="40"/>
      <c r="G40" s="41">
        <v>2</v>
      </c>
      <c r="H40" s="40">
        <v>0.6</v>
      </c>
      <c r="I40" s="67">
        <v>1</v>
      </c>
      <c r="J40" s="40">
        <f>G40*H40*I40</f>
        <v>1.2</v>
      </c>
      <c r="K40" s="40"/>
      <c r="L40" s="32"/>
    </row>
    <row r="41" spans="1:12" x14ac:dyDescent="0.25">
      <c r="A41" s="23"/>
      <c r="B41" s="29"/>
      <c r="C41" s="30" t="s">
        <v>91</v>
      </c>
      <c r="D41" s="30"/>
      <c r="E41" s="35"/>
      <c r="F41" s="40"/>
      <c r="G41" s="41">
        <v>1</v>
      </c>
      <c r="H41" s="40">
        <v>0.7</v>
      </c>
      <c r="I41" s="67">
        <v>1</v>
      </c>
      <c r="J41" s="40">
        <f>G41*H41*I41</f>
        <v>0.7</v>
      </c>
      <c r="K41" s="40"/>
      <c r="L41" s="32"/>
    </row>
    <row r="42" spans="1:12" x14ac:dyDescent="0.25">
      <c r="A42" s="23"/>
      <c r="B42" s="29"/>
      <c r="C42" s="30" t="s">
        <v>92</v>
      </c>
      <c r="D42" s="30"/>
      <c r="E42" s="35"/>
      <c r="F42" s="40"/>
      <c r="G42" s="41">
        <v>2.5499999999999998</v>
      </c>
      <c r="H42" s="40">
        <v>0.95</v>
      </c>
      <c r="I42" s="67">
        <v>1</v>
      </c>
      <c r="J42" s="40">
        <f t="shared" ref="J42:J47" si="5">G42*H42*I42</f>
        <v>2.4224999999999999</v>
      </c>
      <c r="K42" s="40"/>
      <c r="L42" s="32"/>
    </row>
    <row r="43" spans="1:12" x14ac:dyDescent="0.25">
      <c r="A43" s="23"/>
      <c r="B43" s="29"/>
      <c r="C43" s="30" t="s">
        <v>93</v>
      </c>
      <c r="D43" s="30"/>
      <c r="E43" s="35"/>
      <c r="F43" s="40"/>
      <c r="G43" s="41">
        <v>3</v>
      </c>
      <c r="H43" s="40">
        <v>0.4</v>
      </c>
      <c r="I43" s="67">
        <v>1</v>
      </c>
      <c r="J43" s="40">
        <f t="shared" si="5"/>
        <v>1.2000000000000002</v>
      </c>
      <c r="K43" s="40"/>
      <c r="L43" s="32"/>
    </row>
    <row r="44" spans="1:12" x14ac:dyDescent="0.25">
      <c r="A44" s="23"/>
      <c r="B44" s="29"/>
      <c r="C44" s="30" t="s">
        <v>94</v>
      </c>
      <c r="D44" s="30"/>
      <c r="E44" s="35"/>
      <c r="F44" s="40"/>
      <c r="G44" s="41">
        <v>2.7</v>
      </c>
      <c r="H44" s="40">
        <v>1.5</v>
      </c>
      <c r="I44" s="67">
        <v>1</v>
      </c>
      <c r="J44" s="40">
        <f t="shared" si="5"/>
        <v>4.0500000000000007</v>
      </c>
      <c r="K44" s="40"/>
      <c r="L44" s="32"/>
    </row>
    <row r="45" spans="1:12" x14ac:dyDescent="0.25">
      <c r="A45" s="23"/>
      <c r="B45" s="29"/>
      <c r="C45" s="30" t="s">
        <v>95</v>
      </c>
      <c r="D45" s="30"/>
      <c r="E45" s="35"/>
      <c r="F45" s="40"/>
      <c r="G45" s="41">
        <v>1.2</v>
      </c>
      <c r="H45" s="40">
        <v>2.7</v>
      </c>
      <c r="I45" s="67">
        <v>1</v>
      </c>
      <c r="J45" s="40">
        <f t="shared" si="5"/>
        <v>3.24</v>
      </c>
      <c r="K45" s="40"/>
      <c r="L45" s="32"/>
    </row>
    <row r="46" spans="1:12" x14ac:dyDescent="0.25">
      <c r="A46" s="23"/>
      <c r="B46" s="29"/>
      <c r="C46" s="30" t="s">
        <v>92</v>
      </c>
      <c r="D46" s="30"/>
      <c r="E46" s="35"/>
      <c r="F46" s="40"/>
      <c r="G46" s="41">
        <v>2.8</v>
      </c>
      <c r="H46" s="40">
        <v>2.7</v>
      </c>
      <c r="I46" s="67">
        <v>1</v>
      </c>
      <c r="J46" s="40">
        <f t="shared" si="5"/>
        <v>7.56</v>
      </c>
      <c r="K46" s="40"/>
      <c r="L46" s="32"/>
    </row>
    <row r="47" spans="1:12" x14ac:dyDescent="0.25">
      <c r="A47" s="23"/>
      <c r="B47" s="29"/>
      <c r="C47" s="35" t="s">
        <v>26</v>
      </c>
      <c r="D47" s="35"/>
      <c r="E47" s="35"/>
      <c r="F47" s="40"/>
      <c r="G47" s="41">
        <v>1</v>
      </c>
      <c r="H47" s="40">
        <v>0.9</v>
      </c>
      <c r="I47" s="41">
        <v>1</v>
      </c>
      <c r="J47" s="40">
        <f t="shared" si="5"/>
        <v>0.9</v>
      </c>
      <c r="K47" s="40"/>
      <c r="L47" s="32"/>
    </row>
    <row r="48" spans="1:12" ht="30" x14ac:dyDescent="0.25">
      <c r="A48" s="23">
        <f>A38+1</f>
        <v>16</v>
      </c>
      <c r="B48" s="29" t="s">
        <v>0</v>
      </c>
      <c r="C48" s="35" t="s">
        <v>60</v>
      </c>
      <c r="D48" s="35" t="s">
        <v>61</v>
      </c>
      <c r="E48" s="35" t="s">
        <v>109</v>
      </c>
      <c r="F48" s="40" t="s">
        <v>36</v>
      </c>
      <c r="G48" s="41"/>
      <c r="H48" s="40"/>
      <c r="I48" s="41"/>
      <c r="J48" s="40"/>
      <c r="K48" s="40">
        <v>0</v>
      </c>
      <c r="L48" s="68">
        <f t="shared" si="2"/>
        <v>0</v>
      </c>
    </row>
    <row r="49" spans="1:15" ht="39.6" customHeight="1" x14ac:dyDescent="0.25">
      <c r="A49" s="23">
        <v>15</v>
      </c>
      <c r="B49" s="29" t="s">
        <v>62</v>
      </c>
      <c r="C49" s="35" t="s">
        <v>63</v>
      </c>
      <c r="D49" s="35" t="s">
        <v>61</v>
      </c>
      <c r="E49" s="35" t="s">
        <v>110</v>
      </c>
      <c r="F49" s="40" t="s">
        <v>36</v>
      </c>
      <c r="G49" s="41"/>
      <c r="H49" s="40"/>
      <c r="I49" s="41"/>
      <c r="J49" s="40"/>
      <c r="K49" s="40">
        <v>0</v>
      </c>
      <c r="L49" s="68">
        <f t="shared" si="2"/>
        <v>0</v>
      </c>
    </row>
    <row r="50" spans="1:15" ht="30" x14ac:dyDescent="0.25">
      <c r="A50" s="23">
        <v>16</v>
      </c>
      <c r="B50" s="29" t="s">
        <v>64</v>
      </c>
      <c r="C50" s="35" t="s">
        <v>65</v>
      </c>
      <c r="D50" s="35" t="s">
        <v>66</v>
      </c>
      <c r="E50" s="35"/>
      <c r="F50" s="40" t="s">
        <v>67</v>
      </c>
      <c r="G50" s="41"/>
      <c r="H50" s="40"/>
      <c r="I50" s="41"/>
      <c r="J50" s="40"/>
      <c r="K50" s="40">
        <v>0</v>
      </c>
      <c r="L50" s="68">
        <f t="shared" si="2"/>
        <v>0</v>
      </c>
    </row>
    <row r="51" spans="1:15" x14ac:dyDescent="0.25">
      <c r="A51" s="23">
        <f t="shared" si="3"/>
        <v>17</v>
      </c>
      <c r="B51" s="29" t="s">
        <v>68</v>
      </c>
      <c r="C51" s="35" t="s">
        <v>69</v>
      </c>
      <c r="D51" s="35"/>
      <c r="E51" s="35"/>
      <c r="F51" s="40" t="s">
        <v>70</v>
      </c>
      <c r="G51" s="41"/>
      <c r="H51" s="40"/>
      <c r="I51" s="41"/>
      <c r="J51" s="40"/>
      <c r="K51" s="40">
        <v>1</v>
      </c>
      <c r="L51" s="65">
        <f t="shared" si="2"/>
        <v>1</v>
      </c>
    </row>
    <row r="52" spans="1:15" x14ac:dyDescent="0.25">
      <c r="A52" s="23">
        <f t="shared" si="3"/>
        <v>18</v>
      </c>
      <c r="B52" s="29" t="s">
        <v>71</v>
      </c>
      <c r="C52" s="35" t="s">
        <v>69</v>
      </c>
      <c r="D52" s="35"/>
      <c r="E52" s="35"/>
      <c r="F52" s="40" t="s">
        <v>70</v>
      </c>
      <c r="G52" s="41"/>
      <c r="H52" s="40"/>
      <c r="I52" s="41"/>
      <c r="J52" s="40"/>
      <c r="K52" s="40">
        <v>2</v>
      </c>
      <c r="L52" s="65">
        <f t="shared" si="2"/>
        <v>2</v>
      </c>
    </row>
    <row r="53" spans="1:15" x14ac:dyDescent="0.25">
      <c r="A53" s="23">
        <v>19</v>
      </c>
      <c r="B53" s="29"/>
      <c r="C53" s="42" t="s">
        <v>72</v>
      </c>
      <c r="D53" s="35"/>
      <c r="E53" s="35"/>
      <c r="F53" s="40"/>
      <c r="G53" s="41"/>
      <c r="H53" s="40"/>
      <c r="I53" s="41"/>
      <c r="J53" s="40"/>
      <c r="K53" s="40"/>
      <c r="L53" s="32"/>
    </row>
    <row r="54" spans="1:15" x14ac:dyDescent="0.25">
      <c r="A54" s="28"/>
      <c r="B54" s="69"/>
      <c r="C54" s="56"/>
      <c r="D54" s="70"/>
      <c r="E54" s="56"/>
      <c r="F54" s="56"/>
      <c r="G54" s="69"/>
      <c r="H54" s="69"/>
      <c r="I54" s="69"/>
      <c r="J54" s="69"/>
      <c r="K54" s="32"/>
      <c r="L54" s="32"/>
    </row>
    <row r="55" spans="1:15" x14ac:dyDescent="0.25">
      <c r="A55" s="28"/>
      <c r="B55" s="69"/>
      <c r="C55" s="56"/>
      <c r="D55" s="70"/>
      <c r="E55" s="56"/>
      <c r="F55" s="56"/>
      <c r="G55" s="69"/>
      <c r="H55" s="69"/>
      <c r="I55" s="69"/>
      <c r="J55" s="69"/>
      <c r="K55" s="32"/>
      <c r="L55" s="32"/>
    </row>
    <row r="56" spans="1:15" x14ac:dyDescent="0.25">
      <c r="A56" s="28"/>
      <c r="B56" s="28"/>
      <c r="C56" s="56"/>
      <c r="D56" s="70"/>
      <c r="E56" s="56"/>
      <c r="F56" s="56"/>
      <c r="G56" s="71" t="s">
        <v>111</v>
      </c>
      <c r="H56" s="71"/>
      <c r="I56" s="71"/>
      <c r="J56" s="71"/>
      <c r="K56" s="32"/>
      <c r="L56" s="32"/>
      <c r="O56" s="1">
        <v>2</v>
      </c>
    </row>
  </sheetData>
  <mergeCells count="4">
    <mergeCell ref="F1:K1"/>
    <mergeCell ref="B54:B55"/>
    <mergeCell ref="G54:J55"/>
    <mergeCell ref="G56:J56"/>
  </mergeCells>
  <pageMargins left="0.7" right="0.7" top="0.75" bottom="0.75" header="0.3" footer="0.3"/>
  <pageSetup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621314-DF9B-40D8-8257-CD7E9181FF42}"/>
</file>

<file path=customXml/itemProps2.xml><?xml version="1.0" encoding="utf-8"?>
<ds:datastoreItem xmlns:ds="http://schemas.openxmlformats.org/officeDocument/2006/customXml" ds:itemID="{674AE647-D0FA-4088-A60A-655DCA3B1E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 </vt:lpstr>
      <vt:lpstr>JMS </vt:lpstr>
      <vt:lpstr>'BOQ '!Print_Area</vt:lpstr>
      <vt:lpstr>'JMS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2024-10-11T07:02:32Z</dcterms:modified>
</cp:coreProperties>
</file>