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Desktop/"/>
    </mc:Choice>
  </mc:AlternateContent>
  <bookViews>
    <workbookView xWindow="0" yWindow="0" windowWidth="28800" windowHeight="11610" tabRatio="912"/>
  </bookViews>
  <sheets>
    <sheet name="SUMMARY" sheetId="10" r:id="rId1"/>
    <sheet name="C&amp;I" sheetId="1" r:id="rId2"/>
    <sheet name="PLUMBING" sheetId="23" r:id="rId3"/>
    <sheet name="ELECTRICAL" sheetId="24" r:id="rId4"/>
    <sheet name="HVAC" sheetId="25" r:id="rId5"/>
    <sheet name="Lighting" sheetId="26" r:id="rId6"/>
    <sheet name="CCTV" sheetId="29" r:id="rId7"/>
  </sheets>
  <externalReferences>
    <externalReference r:id="rId8"/>
  </externalReferences>
  <definedNames>
    <definedName name="_xlnm._FilterDatabase" localSheetId="1" hidden="1">'C&amp;I'!$A$2:$G$90</definedName>
    <definedName name="_xlnm._FilterDatabase" localSheetId="3" hidden="1">ELECTRICAL!$A$2:$F$115</definedName>
    <definedName name="_xlnm._FilterDatabase" localSheetId="2" hidden="1">PLUMBING!$A$3:$G$51</definedName>
    <definedName name="_xlnm.Print_Area" localSheetId="1">#N/A</definedName>
    <definedName name="_xlnm.Print_Area" localSheetId="4">HVAC!$A$1:$P$25</definedName>
    <definedName name="_xlnm.Print_Area" localSheetId="0">SUMMARY!$A$1:$I$21</definedName>
    <definedName name="_xlnm.Print_Titles" localSheetId="3">#N/A</definedName>
    <definedName name="_xlnm.Print_Titles" localSheetId="4">#N/A</definedName>
  </definedNames>
  <calcPr calcId="162913"/>
</workbook>
</file>

<file path=xl/calcChain.xml><?xml version="1.0" encoding="utf-8"?>
<calcChain xmlns="http://schemas.openxmlformats.org/spreadsheetml/2006/main">
  <c r="H5" i="10" l="1"/>
  <c r="H6" i="10"/>
  <c r="H7" i="10"/>
  <c r="H8" i="10"/>
  <c r="H9" i="10"/>
  <c r="H4" i="10"/>
  <c r="H10" i="10" l="1"/>
  <c r="G20" i="10"/>
  <c r="I19" i="10"/>
  <c r="E17" i="10"/>
  <c r="P3" i="29" l="1"/>
  <c r="K4" i="1"/>
  <c r="L4" i="1" s="1"/>
  <c r="H14" i="1"/>
  <c r="H31" i="1"/>
  <c r="H53" i="1"/>
  <c r="H54" i="1"/>
  <c r="L5" i="29" l="1"/>
  <c r="L8" i="29"/>
  <c r="L9" i="29"/>
  <c r="L12" i="29"/>
  <c r="L13" i="29"/>
  <c r="L16" i="29"/>
  <c r="L17" i="29"/>
  <c r="L20" i="29"/>
  <c r="L21" i="29"/>
  <c r="L22" i="29"/>
  <c r="P21" i="29"/>
  <c r="P20" i="29"/>
  <c r="P19" i="29"/>
  <c r="P18" i="29"/>
  <c r="P17" i="29"/>
  <c r="P16" i="29"/>
  <c r="L15" i="29"/>
  <c r="L14" i="29"/>
  <c r="P13" i="29"/>
  <c r="Q13" i="29" s="1"/>
  <c r="P12" i="29"/>
  <c r="L11" i="29"/>
  <c r="L10" i="29"/>
  <c r="P9" i="29"/>
  <c r="Q9" i="29" s="1"/>
  <c r="P8" i="29"/>
  <c r="Q8" i="29" s="1"/>
  <c r="P7" i="29"/>
  <c r="Q7" i="29" s="1"/>
  <c r="L6" i="29"/>
  <c r="P5" i="29"/>
  <c r="Q5" i="29" s="1"/>
  <c r="L4" i="29"/>
  <c r="L3" i="29"/>
  <c r="O6" i="26"/>
  <c r="O7" i="26"/>
  <c r="O8" i="26"/>
  <c r="O9" i="26"/>
  <c r="O10" i="26"/>
  <c r="K8" i="26"/>
  <c r="K4" i="26"/>
  <c r="O5" i="26"/>
  <c r="K6" i="26"/>
  <c r="K7" i="26"/>
  <c r="K9" i="26"/>
  <c r="K10" i="26"/>
  <c r="K3" i="26"/>
  <c r="M19" i="25"/>
  <c r="J23" i="25"/>
  <c r="J21" i="25"/>
  <c r="J19" i="25"/>
  <c r="N11" i="24"/>
  <c r="M11" i="24"/>
  <c r="K114" i="24"/>
  <c r="J112" i="24"/>
  <c r="J111" i="24"/>
  <c r="J110" i="24"/>
  <c r="J108" i="24"/>
  <c r="J107" i="24"/>
  <c r="J105" i="24"/>
  <c r="J104" i="24"/>
  <c r="J100" i="24"/>
  <c r="J98" i="24"/>
  <c r="J96" i="24"/>
  <c r="J94" i="24"/>
  <c r="J93" i="24"/>
  <c r="J85" i="24"/>
  <c r="J84" i="24"/>
  <c r="J78" i="24"/>
  <c r="J76" i="24"/>
  <c r="J74" i="24"/>
  <c r="J72" i="24"/>
  <c r="J68" i="24"/>
  <c r="J64" i="24"/>
  <c r="J62" i="24"/>
  <c r="J60" i="24"/>
  <c r="J56" i="24"/>
  <c r="J54" i="24"/>
  <c r="J48" i="24"/>
  <c r="J47" i="24"/>
  <c r="J41" i="24"/>
  <c r="J40" i="24"/>
  <c r="J25" i="24"/>
  <c r="J21" i="24"/>
  <c r="J19" i="24"/>
  <c r="J15" i="24"/>
  <c r="J11" i="24"/>
  <c r="N114" i="24"/>
  <c r="N112" i="24"/>
  <c r="N111" i="24"/>
  <c r="N110" i="24"/>
  <c r="N108" i="24"/>
  <c r="N107" i="24"/>
  <c r="N105" i="24"/>
  <c r="N104" i="24"/>
  <c r="N100" i="24"/>
  <c r="N98" i="24"/>
  <c r="N96" i="24"/>
  <c r="N94" i="24"/>
  <c r="N93" i="24"/>
  <c r="N85" i="24"/>
  <c r="N84" i="24"/>
  <c r="N78" i="24"/>
  <c r="N76" i="24"/>
  <c r="N74" i="24"/>
  <c r="N72" i="24"/>
  <c r="N68" i="24"/>
  <c r="N64" i="24"/>
  <c r="N62" i="24"/>
  <c r="N60" i="24"/>
  <c r="N56" i="24"/>
  <c r="N54" i="24"/>
  <c r="N48" i="24"/>
  <c r="N47" i="24"/>
  <c r="N41" i="24"/>
  <c r="N40" i="24"/>
  <c r="N33" i="24"/>
  <c r="N25" i="24"/>
  <c r="N21" i="24"/>
  <c r="N19" i="24"/>
  <c r="N15" i="24"/>
  <c r="K86" i="1"/>
  <c r="K85" i="1"/>
  <c r="K84" i="1"/>
  <c r="K83" i="1"/>
  <c r="K82" i="1"/>
  <c r="K81" i="1"/>
  <c r="K75" i="1"/>
  <c r="K74" i="1"/>
  <c r="K73" i="1"/>
  <c r="K72" i="1"/>
  <c r="K71" i="1"/>
  <c r="K65" i="1"/>
  <c r="K64" i="1"/>
  <c r="K58" i="1"/>
  <c r="K57" i="1"/>
  <c r="K56" i="1"/>
  <c r="K55" i="1"/>
  <c r="K52" i="1"/>
  <c r="K51" i="1"/>
  <c r="K50" i="1"/>
  <c r="K49" i="1"/>
  <c r="K48" i="1"/>
  <c r="K47" i="1"/>
  <c r="K46" i="1"/>
  <c r="K41" i="1"/>
  <c r="K40" i="1"/>
  <c r="K39" i="1"/>
  <c r="K33" i="1"/>
  <c r="L33" i="1" s="1"/>
  <c r="K32" i="1"/>
  <c r="K30" i="1"/>
  <c r="K29" i="1"/>
  <c r="K28" i="1"/>
  <c r="K22" i="1"/>
  <c r="K21" i="1"/>
  <c r="K20" i="1"/>
  <c r="K19" i="1"/>
  <c r="K18" i="1"/>
  <c r="K17" i="1"/>
  <c r="K16" i="1"/>
  <c r="K15" i="1"/>
  <c r="K13" i="1"/>
  <c r="K12" i="1"/>
  <c r="K11" i="1"/>
  <c r="P30" i="1"/>
  <c r="P29" i="1"/>
  <c r="O4" i="1"/>
  <c r="N4" i="1"/>
  <c r="O28" i="23"/>
  <c r="O30" i="23"/>
  <c r="O29" i="23"/>
  <c r="N27" i="23"/>
  <c r="K47" i="23"/>
  <c r="K46" i="23"/>
  <c r="K45" i="23"/>
  <c r="K44" i="23"/>
  <c r="K43" i="23"/>
  <c r="K42" i="23"/>
  <c r="K39" i="23"/>
  <c r="K38" i="23"/>
  <c r="K37" i="23"/>
  <c r="K36" i="23"/>
  <c r="K35" i="23"/>
  <c r="K34" i="23"/>
  <c r="K33" i="23"/>
  <c r="K30" i="23"/>
  <c r="K29" i="23"/>
  <c r="K28" i="23"/>
  <c r="K24" i="23"/>
  <c r="K21" i="23"/>
  <c r="K20" i="23"/>
  <c r="K19" i="23"/>
  <c r="K18" i="23"/>
  <c r="K17" i="23"/>
  <c r="K13" i="23"/>
  <c r="K12" i="23"/>
  <c r="K11" i="23"/>
  <c r="K10" i="23"/>
  <c r="K5" i="23"/>
  <c r="K7" i="23"/>
  <c r="K4" i="23"/>
  <c r="N44" i="23"/>
  <c r="N48" i="23"/>
  <c r="O18" i="23"/>
  <c r="O10" i="23"/>
  <c r="N36" i="23"/>
  <c r="N35" i="23"/>
  <c r="N34" i="23"/>
  <c r="N33" i="23"/>
  <c r="N30" i="23"/>
  <c r="N29" i="23"/>
  <c r="N28" i="23"/>
  <c r="N24" i="23"/>
  <c r="N19" i="23"/>
  <c r="N18" i="23"/>
  <c r="N10" i="23"/>
  <c r="N4" i="23"/>
  <c r="O48" i="23"/>
  <c r="O47" i="23"/>
  <c r="P47" i="23" s="1"/>
  <c r="O44" i="23"/>
  <c r="O19" i="23"/>
  <c r="O4" i="23"/>
  <c r="N58" i="1"/>
  <c r="O58" i="1"/>
  <c r="O57" i="1"/>
  <c r="N57" i="1"/>
  <c r="O56" i="1"/>
  <c r="N56" i="1"/>
  <c r="O55" i="1"/>
  <c r="N55" i="1"/>
  <c r="O53" i="1"/>
  <c r="N53" i="1"/>
  <c r="O52" i="1"/>
  <c r="N52" i="1"/>
  <c r="O51" i="1"/>
  <c r="N51" i="1"/>
  <c r="O50" i="1"/>
  <c r="N50" i="1"/>
  <c r="O49" i="1"/>
  <c r="N49" i="1"/>
  <c r="O48" i="1"/>
  <c r="N48" i="1"/>
  <c r="O47" i="1"/>
  <c r="N47" i="1"/>
  <c r="O46" i="1"/>
  <c r="N46" i="1"/>
  <c r="O41" i="1"/>
  <c r="N41" i="1"/>
  <c r="N39" i="1"/>
  <c r="P4" i="1" l="1"/>
  <c r="O4" i="26"/>
  <c r="O3" i="26"/>
  <c r="O11" i="26" s="1"/>
  <c r="F8" i="10" s="1"/>
  <c r="K5" i="26"/>
  <c r="P57" i="1"/>
  <c r="P41" i="1"/>
  <c r="P58" i="1"/>
  <c r="P46" i="1"/>
  <c r="P10" i="29"/>
  <c r="Q10" i="29" s="1"/>
  <c r="P11" i="29"/>
  <c r="L19" i="29"/>
  <c r="P4" i="29"/>
  <c r="Q4" i="29" s="1"/>
  <c r="L18" i="29"/>
  <c r="P14" i="29"/>
  <c r="Q14" i="29" s="1"/>
  <c r="P15" i="29"/>
  <c r="L7" i="29"/>
  <c r="P6" i="29"/>
  <c r="P22" i="29"/>
  <c r="N23" i="25"/>
  <c r="N19" i="25"/>
  <c r="N21" i="25"/>
  <c r="N115" i="24"/>
  <c r="F6" i="10" s="1"/>
  <c r="P19" i="23"/>
  <c r="P10" i="23"/>
  <c r="P18" i="23"/>
  <c r="P23" i="29" l="1"/>
  <c r="F9" i="10" s="1"/>
  <c r="N25" i="25"/>
  <c r="F7" i="10" s="1"/>
  <c r="K27" i="23"/>
  <c r="O27" i="23"/>
  <c r="O31" i="23" s="1"/>
  <c r="N24" i="1" l="1"/>
  <c r="N54" i="1"/>
  <c r="N88" i="1" l="1"/>
  <c r="O71" i="1"/>
  <c r="P71" i="1" s="1"/>
  <c r="O65" i="1"/>
  <c r="P65" i="1" s="1"/>
  <c r="O64" i="1"/>
  <c r="O54" i="1"/>
  <c r="O40" i="1"/>
  <c r="P40" i="1" s="1"/>
  <c r="O39" i="1"/>
  <c r="O28" i="1"/>
  <c r="P28" i="1" s="1"/>
  <c r="O22" i="1"/>
  <c r="P22" i="1" s="1"/>
  <c r="O21" i="1"/>
  <c r="P21" i="1" s="1"/>
  <c r="O17" i="1"/>
  <c r="P17" i="1" s="1"/>
  <c r="O16" i="1"/>
  <c r="P16" i="1" s="1"/>
  <c r="O15" i="1"/>
  <c r="P15" i="1" s="1"/>
  <c r="O14" i="1"/>
  <c r="O13" i="1"/>
  <c r="P13" i="1" s="1"/>
  <c r="O80" i="1"/>
  <c r="O63" i="1"/>
  <c r="O42" i="1"/>
  <c r="O33" i="1"/>
  <c r="O32" i="1"/>
  <c r="O31" i="1"/>
  <c r="O20" i="1"/>
  <c r="P20" i="1" s="1"/>
  <c r="O19" i="1"/>
  <c r="P19" i="1" s="1"/>
  <c r="O18" i="1"/>
  <c r="P18" i="1" s="1"/>
  <c r="O12" i="1"/>
  <c r="P12" i="1" s="1"/>
  <c r="O11" i="1"/>
  <c r="P11" i="1" s="1"/>
  <c r="O6" i="1"/>
  <c r="N6" i="1"/>
  <c r="O86" i="1"/>
  <c r="O85" i="1"/>
  <c r="O84" i="1"/>
  <c r="O82" i="1"/>
  <c r="O81" i="1"/>
  <c r="O75" i="1"/>
  <c r="O74" i="1"/>
  <c r="O73" i="1"/>
  <c r="P73" i="1" s="1"/>
  <c r="O72" i="1"/>
  <c r="P72" i="1" s="1"/>
  <c r="O67" i="1" l="1"/>
  <c r="P64" i="1"/>
  <c r="O35" i="1"/>
  <c r="O24" i="1"/>
  <c r="O43" i="1"/>
  <c r="O77" i="1"/>
  <c r="M48" i="23"/>
  <c r="P48" i="23" s="1"/>
  <c r="L48" i="23"/>
  <c r="M114" i="24"/>
  <c r="O114" i="24" l="1"/>
  <c r="P114" i="24" s="1"/>
  <c r="Q48" i="23"/>
  <c r="N12" i="29"/>
  <c r="M12" i="29"/>
  <c r="N11" i="29"/>
  <c r="O12" i="29"/>
  <c r="Q12" i="29" s="1"/>
  <c r="M11" i="29"/>
  <c r="N6" i="29"/>
  <c r="O6" i="29"/>
  <c r="M3" i="29"/>
  <c r="L112" i="24"/>
  <c r="L111" i="24"/>
  <c r="L110" i="24"/>
  <c r="L108" i="24"/>
  <c r="L107" i="24"/>
  <c r="L105" i="24"/>
  <c r="L104" i="24"/>
  <c r="L100" i="24"/>
  <c r="L98" i="24"/>
  <c r="L96" i="24"/>
  <c r="L94" i="24"/>
  <c r="L93" i="24"/>
  <c r="L85" i="24"/>
  <c r="L84" i="24"/>
  <c r="L78" i="24"/>
  <c r="L76" i="24"/>
  <c r="L74" i="24"/>
  <c r="K112" i="24"/>
  <c r="K111" i="24"/>
  <c r="M110" i="24"/>
  <c r="O110" i="24" s="1"/>
  <c r="K108" i="24"/>
  <c r="K107" i="24"/>
  <c r="K105" i="24"/>
  <c r="M104" i="24"/>
  <c r="O104" i="24" s="1"/>
  <c r="K100" i="24"/>
  <c r="K98" i="24"/>
  <c r="M96" i="24"/>
  <c r="O96" i="24" s="1"/>
  <c r="M94" i="24"/>
  <c r="O94" i="24" s="1"/>
  <c r="K93" i="24"/>
  <c r="K85" i="24"/>
  <c r="K84" i="24"/>
  <c r="K78" i="24"/>
  <c r="K76" i="24"/>
  <c r="K74" i="24"/>
  <c r="L72" i="24"/>
  <c r="M72" i="24"/>
  <c r="O72" i="24" s="1"/>
  <c r="L68" i="24"/>
  <c r="K68" i="24"/>
  <c r="L64" i="24"/>
  <c r="M64" i="24"/>
  <c r="O64" i="24" s="1"/>
  <c r="L62" i="24"/>
  <c r="K62" i="24"/>
  <c r="L60" i="24"/>
  <c r="M60" i="24"/>
  <c r="O60" i="24" s="1"/>
  <c r="L56" i="24"/>
  <c r="K56" i="24"/>
  <c r="L54" i="24"/>
  <c r="M54" i="24"/>
  <c r="O54" i="24" s="1"/>
  <c r="L48" i="24"/>
  <c r="L47" i="24"/>
  <c r="K48" i="24"/>
  <c r="M47" i="24"/>
  <c r="L41" i="24"/>
  <c r="L40" i="24"/>
  <c r="K41" i="24"/>
  <c r="K40" i="24"/>
  <c r="L33" i="24"/>
  <c r="M33" i="24"/>
  <c r="O33" i="24" s="1"/>
  <c r="L27" i="24"/>
  <c r="J27" i="24"/>
  <c r="K27" i="24" s="1"/>
  <c r="L25" i="24"/>
  <c r="M25" i="24"/>
  <c r="O25" i="24" s="1"/>
  <c r="L21" i="24"/>
  <c r="K21" i="24"/>
  <c r="L19" i="24"/>
  <c r="K19" i="24"/>
  <c r="L15" i="24"/>
  <c r="K15" i="24"/>
  <c r="L11" i="24"/>
  <c r="O11" i="24" s="1"/>
  <c r="L75" i="1"/>
  <c r="Q6" i="29" l="1"/>
  <c r="O47" i="24"/>
  <c r="M41" i="24"/>
  <c r="M100" i="24"/>
  <c r="O100" i="24" s="1"/>
  <c r="M105" i="24"/>
  <c r="K60" i="24"/>
  <c r="K110" i="24"/>
  <c r="K104" i="24"/>
  <c r="M6" i="29"/>
  <c r="M48" i="24"/>
  <c r="M78" i="24"/>
  <c r="M40" i="24"/>
  <c r="K96" i="24"/>
  <c r="N75" i="1"/>
  <c r="P75" i="1" s="1"/>
  <c r="K54" i="24"/>
  <c r="M85" i="24"/>
  <c r="K11" i="24"/>
  <c r="K47" i="24"/>
  <c r="K64" i="24"/>
  <c r="M98" i="24"/>
  <c r="M111" i="24"/>
  <c r="K72" i="24"/>
  <c r="M76" i="24"/>
  <c r="K94" i="24"/>
  <c r="M107" i="24"/>
  <c r="M112" i="24"/>
  <c r="O112" i="24" s="1"/>
  <c r="J33" i="24"/>
  <c r="K33" i="24" s="1"/>
  <c r="M19" i="24"/>
  <c r="O19" i="24" s="1"/>
  <c r="M56" i="24"/>
  <c r="M62" i="24"/>
  <c r="M68" i="24"/>
  <c r="O68" i="24" s="1"/>
  <c r="M74" i="24"/>
  <c r="M93" i="24"/>
  <c r="M15" i="24"/>
  <c r="O15" i="24" s="1"/>
  <c r="M21" i="24"/>
  <c r="M27" i="24"/>
  <c r="O27" i="24" s="1"/>
  <c r="M84" i="24"/>
  <c r="M108" i="24"/>
  <c r="O11" i="29"/>
  <c r="Q11" i="29" s="1"/>
  <c r="K25" i="24"/>
  <c r="O3" i="29"/>
  <c r="N3" i="29"/>
  <c r="O16" i="29"/>
  <c r="O17" i="29"/>
  <c r="O18" i="29"/>
  <c r="O19" i="29"/>
  <c r="O20" i="29"/>
  <c r="O21" i="29"/>
  <c r="Q21" i="29" s="1"/>
  <c r="O22" i="29"/>
  <c r="O15" i="29"/>
  <c r="N16" i="29"/>
  <c r="N17" i="29"/>
  <c r="N18" i="29"/>
  <c r="N19" i="29"/>
  <c r="N20" i="29"/>
  <c r="N21" i="29"/>
  <c r="N22" i="29"/>
  <c r="N15" i="29"/>
  <c r="M22" i="29"/>
  <c r="M16" i="29"/>
  <c r="M17" i="29"/>
  <c r="M18" i="29"/>
  <c r="M19" i="29"/>
  <c r="M20" i="29"/>
  <c r="M21" i="29"/>
  <c r="M15" i="29"/>
  <c r="L4" i="26"/>
  <c r="M4" i="26"/>
  <c r="N4" i="26"/>
  <c r="L5" i="26"/>
  <c r="M5" i="26"/>
  <c r="N5" i="26"/>
  <c r="P5" i="26" s="1"/>
  <c r="L6" i="26"/>
  <c r="M6" i="26"/>
  <c r="N6" i="26"/>
  <c r="L7" i="26"/>
  <c r="M7" i="26"/>
  <c r="N7" i="26"/>
  <c r="L8" i="26"/>
  <c r="M8" i="26"/>
  <c r="N8" i="26"/>
  <c r="L9" i="26"/>
  <c r="M9" i="26"/>
  <c r="N9" i="26"/>
  <c r="P9" i="26" s="1"/>
  <c r="L10" i="26"/>
  <c r="M10" i="26"/>
  <c r="N10" i="26"/>
  <c r="N3" i="26"/>
  <c r="M3" i="26"/>
  <c r="L3" i="26"/>
  <c r="M23" i="25"/>
  <c r="L23" i="25"/>
  <c r="K23" i="25"/>
  <c r="M21" i="25"/>
  <c r="L21" i="25"/>
  <c r="K21" i="25"/>
  <c r="L19" i="25"/>
  <c r="O19" i="25" s="1"/>
  <c r="K19" i="25"/>
  <c r="L44" i="23"/>
  <c r="L29" i="23"/>
  <c r="L27" i="23"/>
  <c r="M56" i="1"/>
  <c r="P56" i="1" s="1"/>
  <c r="M51" i="1"/>
  <c r="P51" i="1" s="1"/>
  <c r="M52" i="1"/>
  <c r="M55" i="1"/>
  <c r="P55" i="1" s="1"/>
  <c r="M50" i="1"/>
  <c r="P50" i="1" s="1"/>
  <c r="M49" i="1"/>
  <c r="P49" i="1" s="1"/>
  <c r="M48" i="1"/>
  <c r="P48" i="1" s="1"/>
  <c r="M47" i="1"/>
  <c r="P47" i="1" s="1"/>
  <c r="N43" i="1"/>
  <c r="M39" i="1"/>
  <c r="P39" i="1" s="1"/>
  <c r="L39" i="1"/>
  <c r="M33" i="1"/>
  <c r="N33" i="1"/>
  <c r="M32" i="1"/>
  <c r="N32" i="1"/>
  <c r="M14" i="25"/>
  <c r="G14" i="25"/>
  <c r="M9" i="25"/>
  <c r="M8" i="25"/>
  <c r="G9" i="25"/>
  <c r="G8" i="25"/>
  <c r="L115" i="24"/>
  <c r="D6" i="10" s="1"/>
  <c r="H41" i="23"/>
  <c r="H40" i="23"/>
  <c r="H14" i="23"/>
  <c r="H6" i="23"/>
  <c r="K6" i="23" s="1"/>
  <c r="L6" i="23" s="1"/>
  <c r="K54" i="1"/>
  <c r="K53" i="1"/>
  <c r="N31" i="1"/>
  <c r="L34" i="23"/>
  <c r="M34" i="23"/>
  <c r="L35" i="23"/>
  <c r="M35" i="23"/>
  <c r="L36" i="23"/>
  <c r="M36" i="23"/>
  <c r="L37" i="23"/>
  <c r="M37" i="23"/>
  <c r="N37" i="23"/>
  <c r="L38" i="23"/>
  <c r="M38" i="23"/>
  <c r="N38" i="23"/>
  <c r="L39" i="23"/>
  <c r="M39" i="23"/>
  <c r="N39" i="23"/>
  <c r="N40" i="23"/>
  <c r="N41" i="23"/>
  <c r="L42" i="23"/>
  <c r="M42" i="23"/>
  <c r="N42" i="23"/>
  <c r="L43" i="23"/>
  <c r="M43" i="23"/>
  <c r="N43" i="23"/>
  <c r="M44" i="23"/>
  <c r="P44" i="23" s="1"/>
  <c r="L45" i="23"/>
  <c r="M45" i="23"/>
  <c r="N45" i="23"/>
  <c r="L46" i="23"/>
  <c r="M46" i="23"/>
  <c r="N46" i="23"/>
  <c r="M33" i="23"/>
  <c r="L33" i="23"/>
  <c r="L28" i="23"/>
  <c r="M28" i="23"/>
  <c r="P28" i="23" s="1"/>
  <c r="M29" i="23"/>
  <c r="P29" i="23" s="1"/>
  <c r="L30" i="23"/>
  <c r="M30" i="23"/>
  <c r="P30" i="23" s="1"/>
  <c r="M27" i="23"/>
  <c r="P27" i="23" s="1"/>
  <c r="M24" i="23"/>
  <c r="Q22" i="23"/>
  <c r="M22" i="23"/>
  <c r="L7" i="23"/>
  <c r="M7" i="23"/>
  <c r="M6" i="1"/>
  <c r="N67" i="1"/>
  <c r="M67" i="1"/>
  <c r="M77" i="1"/>
  <c r="M88" i="1"/>
  <c r="L82" i="1"/>
  <c r="P82" i="1"/>
  <c r="Q82" i="1"/>
  <c r="L83" i="1"/>
  <c r="P83" i="1"/>
  <c r="L84" i="1"/>
  <c r="P84" i="1"/>
  <c r="L85" i="1"/>
  <c r="P85" i="1"/>
  <c r="L86" i="1"/>
  <c r="P86" i="1"/>
  <c r="P81" i="1"/>
  <c r="L81" i="1"/>
  <c r="L72" i="1"/>
  <c r="L73" i="1"/>
  <c r="L71" i="1"/>
  <c r="L65" i="1"/>
  <c r="L64" i="1"/>
  <c r="L57" i="1"/>
  <c r="L58" i="1"/>
  <c r="L56" i="1"/>
  <c r="L55" i="1"/>
  <c r="L52" i="1"/>
  <c r="L51" i="1"/>
  <c r="L50" i="1"/>
  <c r="L49" i="1"/>
  <c r="L48" i="1"/>
  <c r="L47" i="1"/>
  <c r="L41" i="1"/>
  <c r="L32" i="1"/>
  <c r="L30" i="1"/>
  <c r="L29" i="1"/>
  <c r="L22" i="1"/>
  <c r="L20" i="1"/>
  <c r="L18" i="1"/>
  <c r="L11" i="1"/>
  <c r="F83" i="1"/>
  <c r="O83" i="1" s="1"/>
  <c r="O88" i="1" s="1"/>
  <c r="P33" i="1" l="1"/>
  <c r="Q17" i="29"/>
  <c r="Q20" i="29"/>
  <c r="Q19" i="29"/>
  <c r="Q18" i="29"/>
  <c r="Q15" i="29"/>
  <c r="R15" i="29" s="1"/>
  <c r="Q16" i="29"/>
  <c r="Q22" i="29"/>
  <c r="O23" i="29"/>
  <c r="E9" i="10" s="1"/>
  <c r="Q3" i="29"/>
  <c r="P10" i="26"/>
  <c r="P7" i="26"/>
  <c r="P4" i="26"/>
  <c r="Q4" i="26" s="1"/>
  <c r="P6" i="26"/>
  <c r="P8" i="26"/>
  <c r="N11" i="26"/>
  <c r="E8" i="10" s="1"/>
  <c r="P3" i="26"/>
  <c r="Q3" i="26" s="1"/>
  <c r="O21" i="25"/>
  <c r="N23" i="29"/>
  <c r="D9" i="10" s="1"/>
  <c r="J8" i="25"/>
  <c r="K8" i="25" s="1"/>
  <c r="L9" i="25"/>
  <c r="O9" i="25" s="1"/>
  <c r="J9" i="25"/>
  <c r="K9" i="25" s="1"/>
  <c r="L14" i="25"/>
  <c r="J14" i="25"/>
  <c r="K14" i="25" s="1"/>
  <c r="O23" i="25"/>
  <c r="L8" i="25"/>
  <c r="O21" i="24"/>
  <c r="O76" i="24"/>
  <c r="O105" i="24"/>
  <c r="O93" i="24"/>
  <c r="O74" i="24"/>
  <c r="O40" i="24"/>
  <c r="O108" i="24"/>
  <c r="O78" i="24"/>
  <c r="O41" i="24"/>
  <c r="O111" i="24"/>
  <c r="O84" i="24"/>
  <c r="O62" i="24"/>
  <c r="O107" i="24"/>
  <c r="O48" i="24"/>
  <c r="O98" i="24"/>
  <c r="O56" i="24"/>
  <c r="O85" i="24"/>
  <c r="P52" i="1"/>
  <c r="K14" i="1"/>
  <c r="L14" i="1" s="1"/>
  <c r="K31" i="1"/>
  <c r="L31" i="1" s="1"/>
  <c r="P32" i="1"/>
  <c r="M40" i="23"/>
  <c r="K40" i="23"/>
  <c r="L40" i="23" s="1"/>
  <c r="K41" i="23"/>
  <c r="L41" i="23" s="1"/>
  <c r="M14" i="23"/>
  <c r="M15" i="23" s="1"/>
  <c r="K14" i="23"/>
  <c r="L14" i="23" s="1"/>
  <c r="N35" i="1"/>
  <c r="Q75" i="1"/>
  <c r="N77" i="1"/>
  <c r="M54" i="1"/>
  <c r="P43" i="1"/>
  <c r="M115" i="24"/>
  <c r="E6" i="10" s="1"/>
  <c r="G6" i="10" s="1"/>
  <c r="M31" i="23"/>
  <c r="M6" i="23"/>
  <c r="M41" i="23"/>
  <c r="M25" i="25"/>
  <c r="E7" i="10" s="1"/>
  <c r="G7" i="10" s="1"/>
  <c r="M31" i="1"/>
  <c r="P31" i="1" s="1"/>
  <c r="M43" i="1"/>
  <c r="L54" i="1"/>
  <c r="M53" i="1"/>
  <c r="M14" i="1"/>
  <c r="P88" i="1"/>
  <c r="P67" i="1"/>
  <c r="M11" i="26"/>
  <c r="D8" i="10" s="1"/>
  <c r="N31" i="23"/>
  <c r="L24" i="23"/>
  <c r="M25" i="23"/>
  <c r="H22" i="29"/>
  <c r="H21" i="29"/>
  <c r="R21" i="29" s="1"/>
  <c r="H20" i="29"/>
  <c r="R20" i="29" s="1"/>
  <c r="H19" i="29"/>
  <c r="H18" i="29"/>
  <c r="H17" i="29"/>
  <c r="H16" i="29"/>
  <c r="H15" i="29"/>
  <c r="H12" i="29"/>
  <c r="R12" i="29" s="1"/>
  <c r="H11" i="29"/>
  <c r="R11" i="29" s="1"/>
  <c r="H10" i="29"/>
  <c r="H9" i="29"/>
  <c r="H8" i="29"/>
  <c r="H7" i="29"/>
  <c r="H6" i="29"/>
  <c r="R6" i="29" s="1"/>
  <c r="H5" i="29"/>
  <c r="H4" i="29"/>
  <c r="H3" i="29"/>
  <c r="A9" i="29"/>
  <c r="A10" i="29" s="1"/>
  <c r="A11" i="29" s="1"/>
  <c r="A12" i="29" s="1"/>
  <c r="A13" i="29" s="1"/>
  <c r="A14" i="29" s="1"/>
  <c r="A15" i="29" s="1"/>
  <c r="A16" i="29" s="1"/>
  <c r="A17" i="29" s="1"/>
  <c r="A18" i="29" s="1"/>
  <c r="A19" i="29" s="1"/>
  <c r="A20" i="29" s="1"/>
  <c r="A21" i="29" s="1"/>
  <c r="A22" i="29" s="1"/>
  <c r="F10" i="26"/>
  <c r="F9" i="26"/>
  <c r="Q9" i="26" s="1"/>
  <c r="F8" i="26"/>
  <c r="F7" i="26"/>
  <c r="F6" i="26"/>
  <c r="F5" i="26"/>
  <c r="Q5" i="26" s="1"/>
  <c r="F4" i="26"/>
  <c r="F3" i="26"/>
  <c r="F23" i="25"/>
  <c r="F21" i="25"/>
  <c r="F19" i="25"/>
  <c r="P19" i="25" s="1"/>
  <c r="F14" i="25"/>
  <c r="F9" i="25"/>
  <c r="F8" i="25"/>
  <c r="F112" i="24"/>
  <c r="P112" i="24" s="1"/>
  <c r="F111" i="24"/>
  <c r="F110" i="24"/>
  <c r="P110" i="24" s="1"/>
  <c r="F108" i="24"/>
  <c r="F107" i="24"/>
  <c r="F105" i="24"/>
  <c r="F104" i="24"/>
  <c r="P104" i="24" s="1"/>
  <c r="F100" i="24"/>
  <c r="P100" i="24" s="1"/>
  <c r="F98" i="24"/>
  <c r="F96" i="24"/>
  <c r="P96" i="24" s="1"/>
  <c r="F94" i="24"/>
  <c r="P94" i="24" s="1"/>
  <c r="F93" i="24"/>
  <c r="F85" i="24"/>
  <c r="F84" i="24"/>
  <c r="F78" i="24"/>
  <c r="F76" i="24"/>
  <c r="F74" i="24"/>
  <c r="F72" i="24"/>
  <c r="P72" i="24" s="1"/>
  <c r="F70" i="24"/>
  <c r="F68" i="24"/>
  <c r="P68" i="24" s="1"/>
  <c r="F64" i="24"/>
  <c r="P64" i="24" s="1"/>
  <c r="F62" i="24"/>
  <c r="F60" i="24"/>
  <c r="P60" i="24" s="1"/>
  <c r="F58" i="24"/>
  <c r="F56" i="24"/>
  <c r="F54" i="24"/>
  <c r="P54" i="24" s="1"/>
  <c r="F52" i="24"/>
  <c r="F48" i="24"/>
  <c r="F47" i="24"/>
  <c r="P47" i="24" s="1"/>
  <c r="F46" i="24"/>
  <c r="F45" i="24"/>
  <c r="F41" i="24"/>
  <c r="F40" i="24"/>
  <c r="F35" i="24"/>
  <c r="F33" i="24"/>
  <c r="P33" i="24" s="1"/>
  <c r="F27" i="24"/>
  <c r="P27" i="24" s="1"/>
  <c r="F25" i="24"/>
  <c r="P25" i="24" s="1"/>
  <c r="F21" i="24"/>
  <c r="F19" i="24"/>
  <c r="P19" i="24" s="1"/>
  <c r="F15" i="24"/>
  <c r="P15" i="24" s="1"/>
  <c r="F11" i="24"/>
  <c r="G46" i="23"/>
  <c r="O46" i="23" s="1"/>
  <c r="P46" i="23" s="1"/>
  <c r="G45" i="23"/>
  <c r="G44" i="23"/>
  <c r="G43" i="23"/>
  <c r="O43" i="23" s="1"/>
  <c r="P43" i="23" s="1"/>
  <c r="G42" i="23"/>
  <c r="O42" i="23" s="1"/>
  <c r="P42" i="23" s="1"/>
  <c r="G41" i="23"/>
  <c r="O41" i="23" s="1"/>
  <c r="G40" i="23"/>
  <c r="O40" i="23" s="1"/>
  <c r="G39" i="23"/>
  <c r="G38" i="23"/>
  <c r="O38" i="23" s="1"/>
  <c r="P38" i="23" s="1"/>
  <c r="G37" i="23"/>
  <c r="G36" i="23"/>
  <c r="O36" i="23" s="1"/>
  <c r="P36" i="23" s="1"/>
  <c r="G35" i="23"/>
  <c r="O35" i="23" s="1"/>
  <c r="P35" i="23" s="1"/>
  <c r="G34" i="23"/>
  <c r="O34" i="23" s="1"/>
  <c r="P34" i="23" s="1"/>
  <c r="G33" i="23"/>
  <c r="G30" i="23"/>
  <c r="G29" i="23"/>
  <c r="G28" i="23"/>
  <c r="G27" i="23"/>
  <c r="G24" i="23"/>
  <c r="G21" i="23"/>
  <c r="G20" i="23"/>
  <c r="G17" i="23"/>
  <c r="G14" i="23"/>
  <c r="G13" i="23"/>
  <c r="G12" i="23"/>
  <c r="G11" i="23"/>
  <c r="G7" i="23"/>
  <c r="G6" i="23"/>
  <c r="G5" i="23"/>
  <c r="G86" i="1"/>
  <c r="Q86" i="1" s="1"/>
  <c r="G85" i="1"/>
  <c r="Q85" i="1" s="1"/>
  <c r="G84" i="1"/>
  <c r="Q84" i="1" s="1"/>
  <c r="G83" i="1"/>
  <c r="Q83" i="1" s="1"/>
  <c r="G81" i="1"/>
  <c r="Q81" i="1" s="1"/>
  <c r="G73" i="1"/>
  <c r="Q73" i="1" s="1"/>
  <c r="G72" i="1"/>
  <c r="Q72" i="1" s="1"/>
  <c r="G71" i="1"/>
  <c r="Q71" i="1" s="1"/>
  <c r="G65" i="1"/>
  <c r="Q65" i="1" s="1"/>
  <c r="G64" i="1"/>
  <c r="Q64" i="1" s="1"/>
  <c r="Q67" i="1" s="1"/>
  <c r="G58" i="1"/>
  <c r="Q58" i="1" s="1"/>
  <c r="G57" i="1"/>
  <c r="Q57" i="1" s="1"/>
  <c r="G56" i="1"/>
  <c r="G55" i="1"/>
  <c r="G54" i="1"/>
  <c r="G53" i="1"/>
  <c r="G52" i="1"/>
  <c r="Q52" i="1" s="1"/>
  <c r="G51" i="1"/>
  <c r="G50" i="1"/>
  <c r="G49" i="1"/>
  <c r="G48" i="1"/>
  <c r="G47" i="1"/>
  <c r="G41" i="1"/>
  <c r="Q41" i="1" s="1"/>
  <c r="G39" i="1"/>
  <c r="G33" i="1"/>
  <c r="G32" i="1"/>
  <c r="G31" i="1"/>
  <c r="G30" i="1"/>
  <c r="Q30" i="1" s="1"/>
  <c r="G29" i="1"/>
  <c r="Q29" i="1" s="1"/>
  <c r="G22" i="1"/>
  <c r="Q22" i="1" s="1"/>
  <c r="G20" i="1"/>
  <c r="Q20" i="1" s="1"/>
  <c r="G18" i="1"/>
  <c r="Q18" i="1" s="1"/>
  <c r="G14" i="1"/>
  <c r="G11" i="1"/>
  <c r="Q11" i="1" s="1"/>
  <c r="G4" i="1"/>
  <c r="G6" i="1" s="1"/>
  <c r="E16" i="1"/>
  <c r="G16" i="1" s="1"/>
  <c r="Q16" i="1" s="1"/>
  <c r="P9" i="25" l="1"/>
  <c r="G8" i="10"/>
  <c r="G9" i="10"/>
  <c r="R3" i="29"/>
  <c r="P21" i="25"/>
  <c r="Q8" i="26"/>
  <c r="Q6" i="26"/>
  <c r="Q7" i="26"/>
  <c r="Q10" i="26"/>
  <c r="P62" i="24"/>
  <c r="L25" i="25"/>
  <c r="R18" i="29"/>
  <c r="R16" i="29"/>
  <c r="R22" i="29"/>
  <c r="R19" i="29"/>
  <c r="R17" i="29"/>
  <c r="P23" i="25"/>
  <c r="O14" i="25"/>
  <c r="P14" i="25" s="1"/>
  <c r="O8" i="25"/>
  <c r="P8" i="25" s="1"/>
  <c r="P111" i="24"/>
  <c r="P41" i="24"/>
  <c r="P76" i="24"/>
  <c r="P93" i="24"/>
  <c r="P56" i="24"/>
  <c r="P84" i="24"/>
  <c r="P85" i="24"/>
  <c r="P21" i="24"/>
  <c r="P98" i="24"/>
  <c r="P108" i="24"/>
  <c r="P105" i="24"/>
  <c r="F115" i="24"/>
  <c r="C6" i="10" s="1"/>
  <c r="I6" i="10" s="1"/>
  <c r="P11" i="24"/>
  <c r="P48" i="24"/>
  <c r="P40" i="24"/>
  <c r="P78" i="24"/>
  <c r="P107" i="24"/>
  <c r="P74" i="24"/>
  <c r="P14" i="1"/>
  <c r="P24" i="1" s="1"/>
  <c r="Q53" i="1"/>
  <c r="P53" i="1"/>
  <c r="Q54" i="1"/>
  <c r="P54" i="1"/>
  <c r="P41" i="23"/>
  <c r="O5" i="23"/>
  <c r="N5" i="23"/>
  <c r="N20" i="23"/>
  <c r="O20" i="23"/>
  <c r="O6" i="23"/>
  <c r="N6" i="23"/>
  <c r="G25" i="23"/>
  <c r="O24" i="23"/>
  <c r="O37" i="23"/>
  <c r="P37" i="23" s="1"/>
  <c r="Q37" i="23" s="1"/>
  <c r="N21" i="23"/>
  <c r="O21" i="23"/>
  <c r="O39" i="23"/>
  <c r="P39" i="23" s="1"/>
  <c r="Q39" i="23" s="1"/>
  <c r="P40" i="23"/>
  <c r="Q40" i="23" s="1"/>
  <c r="O7" i="23"/>
  <c r="N7" i="23"/>
  <c r="P7" i="23" s="1"/>
  <c r="Q7" i="23" s="1"/>
  <c r="O11" i="23"/>
  <c r="N11" i="23"/>
  <c r="O45" i="23"/>
  <c r="P45" i="23" s="1"/>
  <c r="Q45" i="23" s="1"/>
  <c r="N12" i="23"/>
  <c r="O12" i="23"/>
  <c r="O13" i="23"/>
  <c r="N13" i="23"/>
  <c r="O14" i="23"/>
  <c r="N14" i="23"/>
  <c r="O17" i="23"/>
  <c r="N17" i="23"/>
  <c r="P17" i="23" s="1"/>
  <c r="O33" i="23"/>
  <c r="M60" i="1"/>
  <c r="Q43" i="23"/>
  <c r="P77" i="1"/>
  <c r="M49" i="23"/>
  <c r="Q47" i="1"/>
  <c r="Q56" i="1"/>
  <c r="M24" i="1"/>
  <c r="M35" i="1"/>
  <c r="Q23" i="29"/>
  <c r="Q43" i="1"/>
  <c r="Q29" i="23"/>
  <c r="N49" i="23"/>
  <c r="P35" i="1"/>
  <c r="O115" i="24"/>
  <c r="Q41" i="23"/>
  <c r="Q35" i="23"/>
  <c r="Q36" i="23"/>
  <c r="Q44" i="23"/>
  <c r="Q28" i="23"/>
  <c r="Q30" i="23"/>
  <c r="Q38" i="23"/>
  <c r="M8" i="23"/>
  <c r="Q34" i="23"/>
  <c r="Q46" i="23"/>
  <c r="Q42" i="23"/>
  <c r="Q31" i="1"/>
  <c r="Q11" i="26"/>
  <c r="P11" i="26"/>
  <c r="Q50" i="1"/>
  <c r="Q49" i="1"/>
  <c r="L16" i="1"/>
  <c r="Q77" i="1"/>
  <c r="Q55" i="1"/>
  <c r="Q88" i="1"/>
  <c r="Q48" i="1"/>
  <c r="Q51" i="1"/>
  <c r="G67" i="1"/>
  <c r="H23" i="29"/>
  <c r="C9" i="10" s="1"/>
  <c r="I9" i="10" s="1"/>
  <c r="F11" i="26"/>
  <c r="C8" i="10" s="1"/>
  <c r="I8" i="10" s="1"/>
  <c r="F25" i="25"/>
  <c r="C7" i="10" s="1"/>
  <c r="I7" i="10" s="1"/>
  <c r="G60" i="1"/>
  <c r="G35" i="1"/>
  <c r="G43" i="1"/>
  <c r="G77" i="1"/>
  <c r="G24" i="1"/>
  <c r="G31" i="23"/>
  <c r="G49" i="23"/>
  <c r="G15" i="23"/>
  <c r="G8" i="23"/>
  <c r="G22" i="23"/>
  <c r="P6" i="23" l="1"/>
  <c r="Q14" i="1"/>
  <c r="Q24" i="1" s="1"/>
  <c r="R23" i="29"/>
  <c r="P115" i="24"/>
  <c r="P25" i="25"/>
  <c r="O25" i="25"/>
  <c r="M90" i="1"/>
  <c r="O22" i="23"/>
  <c r="O25" i="23" s="1"/>
  <c r="P13" i="23"/>
  <c r="P14" i="23"/>
  <c r="Q14" i="23" s="1"/>
  <c r="Q15" i="23" s="1"/>
  <c r="P11" i="23"/>
  <c r="Q6" i="23"/>
  <c r="Q8" i="23" s="1"/>
  <c r="P8" i="23"/>
  <c r="M51" i="23"/>
  <c r="D5" i="10" s="1"/>
  <c r="P20" i="23"/>
  <c r="N22" i="23"/>
  <c r="N25" i="23" s="1"/>
  <c r="O49" i="23"/>
  <c r="P33" i="23"/>
  <c r="N8" i="23"/>
  <c r="P12" i="23"/>
  <c r="N15" i="23"/>
  <c r="P24" i="23"/>
  <c r="Q24" i="23" s="1"/>
  <c r="Q25" i="23" s="1"/>
  <c r="P21" i="23"/>
  <c r="O15" i="23"/>
  <c r="O8" i="23"/>
  <c r="Q35" i="1"/>
  <c r="Q27" i="23"/>
  <c r="Q31" i="23" s="1"/>
  <c r="P31" i="23"/>
  <c r="G51" i="23"/>
  <c r="C5" i="10" s="1"/>
  <c r="P15" i="23" l="1"/>
  <c r="N51" i="23"/>
  <c r="E5" i="10" s="1"/>
  <c r="P22" i="23"/>
  <c r="P25" i="23" s="1"/>
  <c r="Q33" i="23"/>
  <c r="Q49" i="23" s="1"/>
  <c r="Q51" i="23" s="1"/>
  <c r="P49" i="23"/>
  <c r="O51" i="23"/>
  <c r="F5" i="10" s="1"/>
  <c r="I5" i="10" s="1"/>
  <c r="D10" i="10"/>
  <c r="G88" i="1"/>
  <c r="G90" i="1" s="1"/>
  <c r="C4" i="10" s="1"/>
  <c r="G5" i="10" l="1"/>
  <c r="P51" i="23"/>
  <c r="C10" i="10"/>
  <c r="P6" i="1" l="1"/>
  <c r="Q4" i="1"/>
  <c r="Q6" i="1" s="1"/>
  <c r="O60" i="1" l="1"/>
  <c r="O90" i="1" s="1"/>
  <c r="F4" i="10" l="1"/>
  <c r="I4" i="10" s="1"/>
  <c r="L53" i="1"/>
  <c r="F10" i="10" l="1"/>
  <c r="N60" i="1"/>
  <c r="N90" i="1" s="1"/>
  <c r="Q90" i="1" l="1"/>
  <c r="E4" i="10"/>
  <c r="Q60" i="1"/>
  <c r="P60" i="1"/>
  <c r="G4" i="10" l="1"/>
  <c r="E10" i="10"/>
  <c r="P90" i="1"/>
  <c r="G10" i="10" l="1"/>
</calcChain>
</file>

<file path=xl/sharedStrings.xml><?xml version="1.0" encoding="utf-8"?>
<sst xmlns="http://schemas.openxmlformats.org/spreadsheetml/2006/main" count="640" uniqueCount="388">
  <si>
    <t>DESCRIPTION</t>
  </si>
  <si>
    <t>UNIT</t>
  </si>
  <si>
    <t>ANTI TERMITE TREATMENT</t>
  </si>
  <si>
    <t>SUB TOTAL OF ANTI TERMITE TREATMENT</t>
  </si>
  <si>
    <t>CIVIL WORK</t>
  </si>
  <si>
    <t>CINDER/ LIGHT WT. SIPORAX BLOCK BATS  FILLING</t>
  </si>
  <si>
    <t>a</t>
  </si>
  <si>
    <t>PCC LAYER</t>
  </si>
  <si>
    <t>Providing &amp; Laying P.C.C 1:3:6 of average thickness 75mm of M 10 grade of concrete ( 1 cement :3 coarse sand:6 graded stone aggregate 20 mm nominal size) as floor base.</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</si>
  <si>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</si>
  <si>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</si>
  <si>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CIVIL WORK FOR AC</t>
  </si>
  <si>
    <t xml:space="preserve">Making cut out in wall for A.C. duct pass trhru &amp; finish with plaster etc, approx sixe upto 3' x 3' and cost includes closing of the hole after ducting, and cleaning the debris as per disposing in the municipal ground ,completed as per the details are provided  in drawings or as directed by Architect. </t>
  </si>
  <si>
    <t>Nos</t>
  </si>
  <si>
    <t>SUB TOTAL OF CIVIL WORK</t>
  </si>
  <si>
    <t>FLOORING</t>
  </si>
  <si>
    <t>SUB TOTAL OF FLOORING WORK</t>
  </si>
  <si>
    <t>WALL TILING</t>
  </si>
  <si>
    <t>SUB TOTAL OF WALL TILING</t>
  </si>
  <si>
    <t>WOODWORK</t>
  </si>
  <si>
    <t>NO</t>
  </si>
  <si>
    <t xml:space="preserve">Providing and making Trap door made of 19 mm marine ply finished with WHITE laminate. With all necessary frame work in Sal wood complete as per the detailed drawing &amp; instruction provided by architect. Rate is inclusive of all necessary hardware, completed as per the details are provided  in drawings or as directed by Architect/Engineer. 
Basic cost of 0.8mm White Laminate 700/- sheet                                                                                                        </t>
  </si>
  <si>
    <t>SUB TOTAL OF WOODWORK</t>
  </si>
  <si>
    <t>PAINTING/POLISHING</t>
  </si>
  <si>
    <t>Providing &amp; applying two or more coats of Luxury Emulsion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luxury emulsion paint, to existing surfaces incl. preparing the surface by cleaning scrapping, smooth filling crevices, scaffolding etc. to completed as per details &amp; design given in drawing/Architect instruction.</t>
  </si>
  <si>
    <t>SUB TOTAL OF PAINTING/POLISHING</t>
  </si>
  <si>
    <t xml:space="preserve"> FALSE CEILING WORK</t>
  </si>
  <si>
    <t xml:space="preserve">GYPSUM FALSE CEILING </t>
  </si>
  <si>
    <t>SUB TOTAL OF FALSE CEILING</t>
  </si>
  <si>
    <t>Nos.</t>
  </si>
  <si>
    <t>Block WORK</t>
  </si>
  <si>
    <t>D</t>
  </si>
  <si>
    <t>TOTAL</t>
  </si>
  <si>
    <t>RATE</t>
  </si>
  <si>
    <t>AMOUNT</t>
  </si>
  <si>
    <r>
      <t xml:space="preserve">Providing &amp; applying two or more coats of </t>
    </r>
    <r>
      <rPr>
        <b/>
        <sz val="10"/>
        <rFont val="Calibri"/>
        <family val="2"/>
      </rPr>
      <t>Plastic paint</t>
    </r>
    <r>
      <rPr>
        <sz val="10"/>
        <rFont val="Calibri"/>
        <family val="2"/>
      </rPr>
      <t xml:space="preserve"> of approved quality &amp; shade on prepared surface by sand papering the surface, applying one coat of primer, prepare the surface with two coats of full putty, sand papering again, repeating a coat of primer  &amp; applying two final roller coats of plastic emulsion  paint  on internal walls /ceilings /masonry /concrete surfaces incl.  scaffolding etc..</t>
    </r>
  </si>
  <si>
    <t>SN.</t>
  </si>
  <si>
    <t>AREA</t>
  </si>
  <si>
    <t>ITEM</t>
  </si>
  <si>
    <t>QTY.</t>
  </si>
  <si>
    <t>D1</t>
  </si>
  <si>
    <t>A_(TL-01)</t>
  </si>
  <si>
    <t>B_(TL-02)</t>
  </si>
  <si>
    <t>C_(TL-03)</t>
  </si>
  <si>
    <t>ALL MOH &amp; FOH</t>
  </si>
  <si>
    <t>Providing and Applying Fosroc RFX Brush Bond Coating waterproofing to RCC sunken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</si>
  <si>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4 Sides Walls till 350m.m Height . If the Floor has to be raised 250m.m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</si>
  <si>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Sq.m.</t>
  </si>
  <si>
    <r>
      <t xml:space="preserve">Providing &amp; doing </t>
    </r>
    <r>
      <rPr>
        <b/>
        <sz val="11"/>
        <rFont val="Calibri"/>
        <family val="2"/>
      </rPr>
      <t>anti termite</t>
    </r>
    <r>
      <rPr>
        <sz val="11"/>
        <rFont val="Calibri"/>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</si>
  <si>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 MOH RAISED AREA (up to 150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</si>
  <si>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</si>
  <si>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100  MM THICK BLOCK MASONARY</t>
  </si>
  <si>
    <t>Providing &amp; Laying of block masonry  of thickness 100mm in bund wall, in raised MOH counter area using in cement mortar 1:4 (1 cement :4 coarse sand) mix, joints finished, curing complete as per specification and drawing or as directed by Project Manager.</t>
  </si>
  <si>
    <t>R.m</t>
  </si>
  <si>
    <t xml:space="preserve">WATERPROOFING </t>
  </si>
  <si>
    <t>FOH BOH AREA TILES</t>
  </si>
  <si>
    <t>Providing, fixing &amp; laying in position Approved Tile Flooring of approved make, color, size and shade, Standard thickness  in approved pattern to true line and level on average 50mm thk bedding of 1:4 mix cement sand mortar floated with neat cement, filling the joint with matching color Timex /or filling Joint with approved latecrete including cleaning, watering, curing, Gala Cutting for floor Spring &amp; other etc. complete as per detail drawing, as specified and as directed by Architect &amp; Site Incharge. Rate inclusive of all wastage etc complete.</t>
  </si>
  <si>
    <t xml:space="preserve">Cleaning and filling up to 4 to 5mm deep and 2mm wide epoxy / laticrate( color and make has to approve by Architect &amp; projects Head )  in gaps, consider total floor area includes kitchen. </t>
  </si>
  <si>
    <t>2mm spacer with Laticrete epoxy</t>
  </si>
  <si>
    <r>
      <t xml:space="preserve">Providing &amp; fixing of 100 mm </t>
    </r>
    <r>
      <rPr>
        <b/>
        <sz val="10"/>
        <rFont val="Calibri"/>
        <family val="2"/>
      </rPr>
      <t>high Tile Skirting (TL-02)</t>
    </r>
    <r>
      <rPr>
        <sz val="10"/>
        <rFont val="Calibri"/>
        <family val="2"/>
      </rPr>
      <t xml:space="preserve"> over a bed of 20 mm thk. Cement mortar ( 1:4 ) jointed with cement slurry mixed with pigment to match the colour of tile including necessary wastage ,cutting ,grinding &amp; polishing complete. </t>
    </r>
    <r>
      <rPr>
        <b/>
        <sz val="10"/>
        <rFont val="Calibri"/>
        <family val="2"/>
      </rPr>
      <t>(Base Rate of Tile is Rs. 80/- sq.ft.)</t>
    </r>
  </si>
  <si>
    <r>
      <t xml:space="preserve">Floor Tile Type 3 ( Size :- 600mm x 600mm) Flooring </t>
    </r>
    <r>
      <rPr>
        <sz val="10"/>
        <rFont val="Calibri"/>
        <family val="2"/>
      </rPr>
      <t xml:space="preserve">  (Basic Rate of tile Rs.60/- per sq.ft.)</t>
    </r>
  </si>
  <si>
    <r>
      <t xml:space="preserve">Floor Tile Type 1 ( Size :- 600mm x 1200mm) Flooring </t>
    </r>
    <r>
      <rPr>
        <sz val="10"/>
        <rFont val="Calibri"/>
        <family val="2"/>
      </rPr>
      <t xml:space="preserve">  (Basic Rate of tile Rs. 80/- per sq.ft.)</t>
    </r>
  </si>
  <si>
    <r>
      <t xml:space="preserve">Floor Tile Type 2 ( Size :- 600mm x 1200mm) Flooring </t>
    </r>
    <r>
      <rPr>
        <sz val="10"/>
        <rFont val="Calibri"/>
        <family val="2"/>
      </rPr>
      <t xml:space="preserve">  (Basic Rate of tile Rs.80/- per sq.ft.)</t>
    </r>
  </si>
  <si>
    <t xml:space="preserve">MOH WALLS </t>
  </si>
  <si>
    <r>
      <t xml:space="preserve">P/fixing glazed ceramic </t>
    </r>
    <r>
      <rPr>
        <b/>
        <sz val="10"/>
        <rFont val="Calibri"/>
        <family val="2"/>
      </rPr>
      <t xml:space="preserve">(Modernity Make)  Mustard (300x75mm) </t>
    </r>
    <r>
      <rPr>
        <sz val="10"/>
        <rFont val="Calibri"/>
        <family val="2"/>
      </rPr>
      <t>Wall tiles,in MOH back bison board partition in per approved pattern, setting the tiles in appropriate adhesive as per manufacturer's specifications,  joints filled and finished neat with epoxy grout as/spec.</t>
    </r>
    <r>
      <rPr>
        <b/>
        <sz val="10"/>
        <rFont val="Calibri"/>
        <family val="2"/>
      </rPr>
      <t>(Basic cost of tile Rs. 80/- per sft.)</t>
    </r>
  </si>
  <si>
    <t>SS Sheet Cladding MT-01
(directly over existing panelling)</t>
  </si>
  <si>
    <t>Providing &amp; fixing of 1mm thk. SS sheet (Grade 304), fixed over existing wall/panelling surfaces with approved adhesive behind rear counter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</si>
  <si>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 xml:space="preserve">PANEL DOOR            </t>
  </si>
  <si>
    <t>Flush door (38 mm thk ply) finished with approved laminate (LT-01) on both faces, All necessary hardware (SS Mortice handle and lock, SS heavy duty hinges, door closer, stopper, PVC Buffer) etc . to be provided.  All to be completed as per the details are provided  in drawings or as directed by Architect/Engineer.</t>
  </si>
  <si>
    <t>Door Size 1200x2100</t>
  </si>
  <si>
    <t>R.M</t>
  </si>
  <si>
    <t>Providing and fixing in position 500mm deep Overhead Storage with a horizontal shelf in the center and openable shutters at front. Complete unit &amp; shelf to be made of FR Ply of 19mm thk. finished with laminate LM-01 from all sides.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t>
  </si>
  <si>
    <t>OVERHEAD STORAGE CABINET</t>
  </si>
  <si>
    <t>Providing &amp; fixing SAL wood door frame having a size of 75x63mm, formed as per details, to be finished in melamine polish as directed &amp; instructed. Rate inclusive of all necessary hardware, wastage etc complete.</t>
  </si>
  <si>
    <t xml:space="preserve">WOODEN DOOR FRAME 
</t>
  </si>
  <si>
    <t>BACK COUNTER</t>
  </si>
  <si>
    <t>Providing &amp; Fixing total 750mm deep, 900mm High complete back counter made of 19mm thk. FR Ply.  including shelves &amp; shutters finished with lamiate LM-01 from all visible surfaces. Provision of open space to be left at some area as shown in elevation/detail drawing to accomodate under counter equipments. Providing &amp; fixing concealed SS sink &amp; counter mount mixer is included in the job.
Top of counter and front nosing to be finished with Corian CR-01.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t>
  </si>
  <si>
    <t>FRONT COUNTER</t>
  </si>
  <si>
    <t>Low Height Partition (in front of chilled food display) made of 19 mm thk. FR Ply from inside and 12mm thk. HDMR on outer side and top closed with same ply. Finishing of top &amp; front of partition is as explained below and rear finished with Laminate LM-01 as shown in detail drawing.
Providing &amp; Fixing total 950mm deep complete POS counter. Complete box to be made up of 19mm thick FR Ply including shelves, shutters, drawers etc. and front made of 12mm thk. HDMR board.
Top and front nosing of partition &amp; complete counter TOP to be finished with Corian CR-01. At front of counter, 19mm thk. Fluted design panel 500mm high made out of HDMR board with rounded edges and 16x8mm grove at 16mm interval fixed on fire rated ply base, finished with PU paint PT-01. Under this, 12mm thk. Fluted design panel 400mm high made out of HDMR board with 16x8mm grove at 16mm interval fixed on fire rated ply base, finished with PU paint as per approved shades. 
Rear surfaces of partition &amp; counter and all internal visible surfaces &amp; drawers, shutters of counter to be finished with Laminate LM-01. Rate inclusive of Flap Door made of 19mm thk. FR Ply to receive similar finish as above on outer surface &amp; laminate on inner surface as mentioned in detail drawing. Top of the flap door to be finished with Corian CR-01 as per details. Item to be completed in all respect including necessary  hardware.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t>
  </si>
  <si>
    <t>BULKHEAD ABOVE COUNTER</t>
  </si>
  <si>
    <t>SINGLE SIDE PARTITION</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</si>
  <si>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</si>
  <si>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DOUBLE SIDE PARTITION</t>
  </si>
  <si>
    <t>P/F Full Ht Double side Partition, clad on all visible faces in 12mm thk Bison board (upto 75 mm above BOFC as per site) with Framework of MS Box section 40x40mm ,18 gauge at a spacing of 600 mm c/c in both direction to achieve rigidity in the frame of approved sections fixed to floor/soffit with rust-free treatment &amp; enamel paint of colour as specified. Rate inclusive of all necessary hardware, wastage, making provision for electrical points, door opening with grooves, provision for fixing furniture, edge finishing  as per detailed drawing. Measurement as per elevation.</t>
  </si>
  <si>
    <t>SR. NO.</t>
  </si>
  <si>
    <t>MATERIAL</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</si>
  <si>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</si>
  <si>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</si>
  <si>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</si>
  <si>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</si>
  <si>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</si>
  <si>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</si>
  <si>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</si>
  <si>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</si>
  <si>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</si>
  <si>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</si>
  <si>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</si>
  <si>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</si>
  <si>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</si>
  <si>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</si>
  <si>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</si>
  <si>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</si>
  <si>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</si>
  <si>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OPEN GRATING</t>
  </si>
  <si>
    <t>Providing &amp; Fixing 20mm heavy quality SS triple layer Grating along with Perforated Mesh &amp; Angle Frame of width 200mm, complete as per detail Drawings. Rate inclusive of chamber construction</t>
  </si>
  <si>
    <t>Size - 560mm x 200mm</t>
  </si>
  <si>
    <t>Size - 1000mm x 200mm</t>
  </si>
  <si>
    <t>FLOOR TRAP</t>
  </si>
  <si>
    <t>Supply, Laying, Testing &amp; Commissioning of 100x100mm  Floor Trap with Approved Make heavy duty round or Square.</t>
  </si>
  <si>
    <t>VALVE AND TAP</t>
  </si>
  <si>
    <t>ANGLE VALVE</t>
  </si>
  <si>
    <t>Providing &amp; Fixing Angle Valve with connector pipe.</t>
  </si>
  <si>
    <t>LONG BODY TAP</t>
  </si>
  <si>
    <t>Providing &amp; Fixing Sink Cock. with foot operated</t>
  </si>
  <si>
    <t>Table Mixer</t>
  </si>
  <si>
    <t xml:space="preserve">Providing &amp; Fixing Sink Cock. </t>
  </si>
  <si>
    <t>Gate Valves</t>
  </si>
  <si>
    <t>Providing &amp; Fixing PPR Ball Valve ISI mark. (For Inlet)</t>
  </si>
  <si>
    <t>ACCESSORIES</t>
  </si>
  <si>
    <t>Grease Trap</t>
  </si>
  <si>
    <t>Providing &amp; Fixing of portable grease trap NGT-14 from Nugreen</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</si>
  <si>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</si>
  <si>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</si>
  <si>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</si>
  <si>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</si>
  <si>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</si>
  <si>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</si>
  <si>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</si>
  <si>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35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</si>
  <si>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</si>
  <si>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</si>
  <si>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</si>
  <si>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</si>
  <si>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</si>
  <si>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</si>
  <si>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</si>
  <si>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</si>
  <si>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t>
  </si>
  <si>
    <t>Domestic RO</t>
  </si>
  <si>
    <t>Providing and fixing of Domestic RO with water storage with all necessary valves and fiting required.</t>
  </si>
  <si>
    <t>Water Tank</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</si>
  <si>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</si>
  <si>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</si>
  <si>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</si>
  <si>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</si>
  <si>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GRAND TOTAL</t>
  </si>
  <si>
    <t xml:space="preserve">WALL CLADDING
</t>
  </si>
  <si>
    <t>Providing and fixing 8mm thk. HDMR ply 200mm wid planks fixed on 12mm bison board partition finished with paint PT-01, with 8x8mm grooves after each plank. Rate inclusive of all necessary hardware, wastage, making provision for electrical points, scafollding at all levels etc complete in all repects. Measurement as per elevation.</t>
  </si>
  <si>
    <t>GYPSUM BOARD CLADDING</t>
  </si>
  <si>
    <t xml:space="preserve">Providing &amp; fixing 12mm th. Gyproc make gypsum board cladding over existing airport bulkhead and columns on all visible inner faces as shown in detail drawing. 
Rate is inclusive of all necessary hardware &amp; wastage etc complete. </t>
  </si>
  <si>
    <t>TRAP DOORS</t>
  </si>
  <si>
    <t>ELECTRICAL PANEL CABINET</t>
  </si>
  <si>
    <r>
      <t>Providing and making 1500X550x2100mm Panel cabinet made up of 19mm thick FR ply finished  with L</t>
    </r>
    <r>
      <rPr>
        <b/>
        <sz val="10"/>
        <rFont val="Calibri"/>
        <family val="2"/>
      </rPr>
      <t xml:space="preserve">aminate </t>
    </r>
    <r>
      <rPr>
        <sz val="10"/>
        <rFont val="Calibri"/>
        <family val="2"/>
      </rPr>
      <t>from all sides, front shutters made up of 19mm thk Laminated FR ply slit cut as per drawings, with all necessary hardware, and accesories including handle, lock etc complete as per detail &amp; design given in approved drawing or as directed by Architect/Engineer. Front Elevation Area to be measured. Refer to detail drawing. Basic cost of</t>
    </r>
    <r>
      <rPr>
        <b/>
        <sz val="10"/>
        <rFont val="Calibri"/>
        <family val="2"/>
      </rPr>
      <t xml:space="preserve">  (Laminate</t>
    </r>
    <r>
      <rPr>
        <sz val="10"/>
        <rFont val="Calibri"/>
        <family val="2"/>
      </rPr>
      <t>: Rs. 1400 /sheet.)</t>
    </r>
  </si>
  <si>
    <t xml:space="preserve">PLASTIC PAINT ON CEILING        
 </t>
  </si>
  <si>
    <t xml:space="preserve">LUXURY EMULSION PAINT IN ROLLER FINISH
ON WALLS </t>
  </si>
  <si>
    <t>Providing &amp; fixing 600mm high, 12mm th. HDHMR ply bulkhead, verticall supported by the Gyproc GI framework, further clad with 12mm thk. Fluted design panel made out of HDMR board with 16x8mm grove at 16mm interval, finished with PU paint as per approved shades. Rate inclusive of all wastage, hardware, pu PAINT making provision for electrical points, fixing signage, scafollding at all levels, etc complete in all respects. Measurement as per elevation.</t>
  </si>
  <si>
    <t xml:space="preserve">SUSPENDED WOODEN ELEMENT </t>
  </si>
  <si>
    <t xml:space="preserve">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offsets in design etc and taping &amp; finishing. Rate to be inclusive cutting for lights, grills/ ducts etc. As per the Details.(Make : India Gyproc), completed as per the details are provided  in drawings or as directed by Architect/Engineer. </t>
  </si>
  <si>
    <t xml:space="preserve">Providing and suspending from ceiling, Rubber wood 50x50mm members, forming cuboids, interlocked, approximate size of each as 600x1100x600mm finished with natrual melamine polish. Rate inclusive of polish, all necessary hardware, wastage, additional supports to hang these from ceiling/slab etc. Completed as per detail drawing, instructions of architect and site in-charge. </t>
  </si>
  <si>
    <t>SUSPENDED HDHMR CEILING</t>
  </si>
  <si>
    <t>Prroviding &amp; fixing 12mm thk. HDHMR Ply offset, hung from Gyproc frame, creating a 100x50mm chanel for fixing track lights as per detail drawing, instructions of architect and site in-charge. 
Rate also inclusive of all accessories.</t>
  </si>
  <si>
    <t>S.NO.</t>
  </si>
  <si>
    <t>SIGNAGES</t>
  </si>
  <si>
    <t>DOODLE GRAPHIC</t>
  </si>
  <si>
    <t>Hand painted doodle graphic on wall as per design and color</t>
  </si>
  <si>
    <t>Flying bite siganges in side lit acrylic, 3mm th. Black acrylic router cut to shape of branding as per sizes</t>
  </si>
  <si>
    <t>850x250mm</t>
  </si>
  <si>
    <t>1200x400</t>
  </si>
  <si>
    <t>No.</t>
  </si>
  <si>
    <t>b</t>
  </si>
  <si>
    <t>PRINTED VINYL GRAPHIC</t>
  </si>
  <si>
    <t>Laminated printed vinyl graphic, pasted on existing glazing, approx. size: 5600x2500mm</t>
  </si>
  <si>
    <t>FROSTED FILM ON GLASS</t>
  </si>
  <si>
    <t>3M Frosted film as per design ref detail F-101 pasted on existing glazing</t>
  </si>
  <si>
    <t>SUB TOTAL OF SIGNAGES</t>
  </si>
  <si>
    <t>S. No.</t>
  </si>
  <si>
    <t>Description</t>
  </si>
  <si>
    <t>Unit</t>
  </si>
  <si>
    <t>Qty.</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</si>
  <si>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</si>
  <si>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</si>
  <si>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</si>
  <si>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</si>
  <si>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</si>
  <si>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Set</t>
  </si>
  <si>
    <t>Type B</t>
  </si>
  <si>
    <t xml:space="preserve">1-32 amp DP MCB + DP RCCB ( 100mA) and 14 nos. 6/16/20/25 amps SP 10 kA MCB(Type C)  with thermal magnetic protective releases out goings. </t>
  </si>
  <si>
    <t>Type C</t>
  </si>
  <si>
    <t xml:space="preserve">1-20 amp DP MCB + DP RCCB ( 100mA) and 4 nos. 6/16/20/25 amps SP 10 kA MCB(Type D)  with thermal magnetic protective releases out goings. </t>
  </si>
  <si>
    <t>Supply installation testing and commisioning 1.2 kVA online ( 1ph input and 1ph output)  UPS with 15 Min power back up complete with in buit Static by pass switch , Mannual external maintenance by pass switch , Rectifiers , Sealed MF batteries etc as required</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</si>
  <si>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</si>
  <si>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</si>
  <si>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Mtrs</t>
  </si>
  <si>
    <t>4C – 25.0 (Al.) FRLS Armoured XLPE Cable *</t>
  </si>
  <si>
    <t>RO</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</si>
  <si>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</si>
  <si>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</si>
  <si>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</si>
  <si>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</si>
  <si>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 xml:space="preserve">4C – 25.0 (Al.)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</si>
  <si>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</si>
  <si>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4 sq.mm + 2 No. 2.5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</si>
  <si>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</si>
  <si>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</si>
  <si>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</si>
  <si>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</si>
  <si>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8 SWG Copper Wire</t>
  </si>
  <si>
    <t>8 SWG GI Wire</t>
  </si>
  <si>
    <t xml:space="preserve">1 Core 4.0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</si>
  <si>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</si>
  <si>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</si>
  <si>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</si>
  <si>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</si>
  <si>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</si>
  <si>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</si>
  <si>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</si>
  <si>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</si>
  <si>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</si>
  <si>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</si>
  <si>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</si>
  <si>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</si>
  <si>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</si>
  <si>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</si>
  <si>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</si>
  <si>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</si>
  <si>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</si>
  <si>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</si>
  <si>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</si>
  <si>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i</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</si>
  <si>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</si>
  <si>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</si>
  <si>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</si>
  <si>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</si>
  <si>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</si>
  <si>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</si>
  <si>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</si>
  <si>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</si>
  <si>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</si>
  <si>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</si>
  <si>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</si>
  <si>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</si>
  <si>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</si>
  <si>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Track Light including track</t>
  </si>
  <si>
    <t>600mm X 600mm Light Panel</t>
  </si>
  <si>
    <t>iii</t>
  </si>
  <si>
    <t>5W Light</t>
  </si>
  <si>
    <t>iv</t>
  </si>
  <si>
    <t>3W COB Light</t>
  </si>
  <si>
    <t>v</t>
  </si>
  <si>
    <t>Pandent/ Hanfing Light</t>
  </si>
  <si>
    <t>vi</t>
  </si>
  <si>
    <t>LED Strip Light ( Per Meter)</t>
  </si>
  <si>
    <t>vii</t>
  </si>
  <si>
    <t>Signage</t>
  </si>
  <si>
    <t>Total For Electrical Works - INR</t>
  </si>
  <si>
    <t>Qty</t>
  </si>
  <si>
    <t>UOM</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</si>
  <si>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Calibri Light"/>
        <family val="2"/>
      </rPr>
      <t>Note- Conduits shall be 16 SWG MS on surface and FRLS PVC for wall concealed</t>
    </r>
  </si>
  <si>
    <t>S.No.</t>
  </si>
  <si>
    <t>Part A</t>
  </si>
  <si>
    <t>Low Side Works</t>
  </si>
  <si>
    <t>DUCTING</t>
  </si>
  <si>
    <t xml:space="preserve">G.I. Sheet Metal Ducting - Site Fabricated </t>
  </si>
  <si>
    <t>Supply , 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</si>
  <si>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1.1.1</t>
  </si>
  <si>
    <t xml:space="preserve">0.63 MM (24 Gauge)  </t>
  </si>
  <si>
    <t>Sqm.</t>
  </si>
  <si>
    <t>1.1.2</t>
  </si>
  <si>
    <t xml:space="preserve">0.80 MM (22 Gauge)  </t>
  </si>
  <si>
    <t>INSULATION</t>
  </si>
  <si>
    <t>Nitrile Rubber Insulation- Class 'O'</t>
  </si>
  <si>
    <t>Supplying and fixing of closed cell elastomeric insulation of following thickness of density 55 kg/cu.m.and K valueof not less than 0.037W/mk at 20 deg C as per specifications and drawings (For indoor applications) with  factory Laminated 7 mill woven glass cloth</t>
  </si>
  <si>
    <t>2.1.1</t>
  </si>
  <si>
    <t>19 mm thick</t>
  </si>
  <si>
    <t xml:space="preserve">Sqm.   </t>
  </si>
  <si>
    <t>DUCT ACCESSORIES</t>
  </si>
  <si>
    <t>Supply, Installation, Testing and Commissioning &amp; fixing of powder coated extruded Aluminium Continuous Grille as per specifications</t>
  </si>
  <si>
    <t>3.1.1</t>
  </si>
  <si>
    <t>Continuos Grille 150MM Wide</t>
  </si>
  <si>
    <t>RM</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</si>
  <si>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</si>
  <si>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Sqm</t>
  </si>
  <si>
    <t>Supply, Installation, Testing and Commissioning of GI multiblade volume control duct damper complete with neoprene rubber gaskets, nuts, bolts, screws linkages, flanges etc., as per specifications.</t>
  </si>
  <si>
    <t>DISCRIPTION</t>
  </si>
  <si>
    <t xml:space="preserve">2M TRACK, BLACK FINISH </t>
  </si>
  <si>
    <t>NOS</t>
  </si>
  <si>
    <t>SPOT LIGHT, 9W LED, 36°, 6000K, IP 20, BLACK FINISH 
Make- G-Home LED, Item Code- G28-9W-4K-14-T</t>
  </si>
  <si>
    <t>GLASS BALL SHAPED PENDANT LIGHT 
300MM DIA GLASS BALL SHAPED PENDANT LIGHT LAMP - 3W LED, 6000K
HEIGHT-2500 BOTTOM</t>
  </si>
  <si>
    <t>GLASS BALL SHAPED PENDANT LIGHT 
150MM DIA GLASS BALL SHAPED PENDANT LIGHT LAMP - 3W LED, 6000K
HEIGHT-2100 BOTTOM</t>
  </si>
  <si>
    <t>5 WATT LINEAR LIGHT 4000K
Make- G-Home LED, Item Code- GP 10015</t>
  </si>
  <si>
    <t xml:space="preserve">600MM X 600MM LIGHT PANEL 27 WATT, 6000K
</t>
  </si>
  <si>
    <t xml:space="preserve">3WATT 4000K COB SPOT LIGHT
Make- G-Home LED, Item Code- GM 0831 </t>
  </si>
  <si>
    <t xml:space="preserve">LED STRIP LIGHTS WITH ALUMINUM CHANNEL 5V PER METER, 4000K
Make- G-Home LED, </t>
  </si>
  <si>
    <t>R.MT</t>
  </si>
  <si>
    <t>Total</t>
  </si>
  <si>
    <t>S.No</t>
  </si>
  <si>
    <t>Items</t>
  </si>
  <si>
    <t>Specification</t>
  </si>
  <si>
    <t xml:space="preserve">Model </t>
  </si>
  <si>
    <t>Make</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</si>
  <si>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</si>
  <si>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</si>
  <si>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</si>
  <si>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</si>
  <si>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</si>
  <si>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</si>
  <si>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</si>
  <si>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</si>
  <si>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t>DS-7A04HGHI-F1/N</t>
  </si>
  <si>
    <t>DS-7A08HGHI-F1/N</t>
  </si>
  <si>
    <t>DS-7A16HGHI-F1/N</t>
  </si>
  <si>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</si>
  <si>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</si>
  <si>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</si>
  <si>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</si>
  <si>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</si>
  <si>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</si>
  <si>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</si>
  <si>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</si>
  <si>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</si>
  <si>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Screen</t>
  </si>
  <si>
    <t>18-19"</t>
  </si>
  <si>
    <t>with HDMI</t>
  </si>
  <si>
    <t>Acer/LG/Dell</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</si>
  <si>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</si>
  <si>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</si>
  <si>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</si>
  <si>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</si>
  <si>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</si>
  <si>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</si>
  <si>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</si>
  <si>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</si>
  <si>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</si>
  <si>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</si>
  <si>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</si>
  <si>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</si>
  <si>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</si>
  <si>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</si>
  <si>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</si>
  <si>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</si>
  <si>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</si>
  <si>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</si>
  <si>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</si>
  <si>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</si>
  <si>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r>
      <t xml:space="preserve"> 4 Channel DVR, Supported 1mp, H.264 /H.264 &amp; Dual stream video compression, Support HD-TVI/Analoge and AHD Cameras with adaptive access. </t>
    </r>
    <r>
      <rPr>
        <b/>
        <sz val="11"/>
        <rFont val="Calibri Light"/>
        <family val="2"/>
      </rPr>
      <t>HDMI and VGA output to 1920x1080P resolution,</t>
    </r>
    <r>
      <rPr>
        <sz val="11"/>
        <rFont val="Calibri Light"/>
        <family val="2"/>
      </rPr>
      <t xml:space="preserve"> </t>
    </r>
    <r>
      <rPr>
        <b/>
        <sz val="11"/>
        <rFont val="Calibri Light"/>
        <family val="2"/>
      </rPr>
      <t>Supported 1 Hard disk upto 4TB</t>
    </r>
  </si>
  <si>
    <r>
      <t xml:space="preserve"> 8 Channel DVR, Supported 1mp, H.264 /H.264 &amp; Dual stream video compression, Support HD-TVI/Analoge and AHD Cameras with adaptive access. </t>
    </r>
    <r>
      <rPr>
        <b/>
        <sz val="11"/>
        <rFont val="Calibri Light"/>
        <family val="2"/>
      </rPr>
      <t>HDMI and VGA output to 1920x1080P resolution,</t>
    </r>
    <r>
      <rPr>
        <sz val="11"/>
        <rFont val="Calibri Light"/>
        <family val="2"/>
      </rPr>
      <t xml:space="preserve"> </t>
    </r>
    <r>
      <rPr>
        <b/>
        <sz val="11"/>
        <rFont val="Calibri Light"/>
        <family val="2"/>
      </rPr>
      <t>Supported 1 Hard disk upto 6TB</t>
    </r>
  </si>
  <si>
    <r>
      <t xml:space="preserve">16 Channel DVR, Supported 1mp, H.264 /H.264 &amp; Dual stream video compression, Support HD-TVI/Analoge and AHD Cameras with adaptive access. </t>
    </r>
    <r>
      <rPr>
        <b/>
        <sz val="11"/>
        <rFont val="Calibri Light"/>
        <family val="2"/>
      </rPr>
      <t>HDMI and VGA output to 1920x1080P resolution,</t>
    </r>
    <r>
      <rPr>
        <sz val="11"/>
        <rFont val="Calibri Light"/>
        <family val="2"/>
      </rPr>
      <t xml:space="preserve"> </t>
    </r>
    <r>
      <rPr>
        <b/>
        <sz val="11"/>
        <rFont val="Calibri Light"/>
        <family val="2"/>
      </rPr>
      <t>Supported 1 Hard disk upto 6TB</t>
    </r>
  </si>
  <si>
    <r>
      <t xml:space="preserve">16 Channel DVR, Supported 1mp, H.264 /H.264 &amp; Dual stream video compression, Support HD-TVI/Analoge and AHD Cameras with adaptive access. </t>
    </r>
    <r>
      <rPr>
        <b/>
        <sz val="11"/>
        <rFont val="Calibri Light"/>
        <family val="2"/>
      </rPr>
      <t>HDMI and VGA output to 1920x1080P resolution,</t>
    </r>
    <r>
      <rPr>
        <sz val="11"/>
        <rFont val="Calibri Light"/>
        <family val="2"/>
      </rPr>
      <t xml:space="preserve"> </t>
    </r>
    <r>
      <rPr>
        <b/>
        <sz val="11"/>
        <rFont val="Calibri Light"/>
        <family val="2"/>
      </rPr>
      <t>Supported 2 Hard disk upto 8TB</t>
    </r>
  </si>
  <si>
    <t>C&amp;I</t>
  </si>
  <si>
    <t>Plumbing</t>
  </si>
  <si>
    <t>Electrical</t>
  </si>
  <si>
    <t>HVAC</t>
  </si>
  <si>
    <t>Lighting</t>
  </si>
  <si>
    <t>CCTV</t>
  </si>
  <si>
    <t xml:space="preserve">RAB-02 -Civil &amp; Interior Work - Flying Bytes ( A-09) </t>
  </si>
  <si>
    <t xml:space="preserve">QTY </t>
  </si>
  <si>
    <t xml:space="preserve">AMOUNT </t>
  </si>
  <si>
    <t xml:space="preserve">RA-01 </t>
  </si>
  <si>
    <t xml:space="preserve">RA-02 </t>
  </si>
  <si>
    <t xml:space="preserve">Cummulative </t>
  </si>
  <si>
    <t xml:space="preserve">Variation </t>
  </si>
  <si>
    <t>PO Amount</t>
  </si>
  <si>
    <t xml:space="preserve">Amount </t>
  </si>
  <si>
    <t xml:space="preserve">TOTAL AMOUNT </t>
  </si>
  <si>
    <t xml:space="preserve">Billing Summary - A-09 Flying Bites , T-3 Lucknow </t>
  </si>
  <si>
    <t xml:space="preserve">RAB-02 -  PLUMBING WORK
</t>
  </si>
  <si>
    <t xml:space="preserve">RATE </t>
  </si>
  <si>
    <t xml:space="preserve">Cumm. </t>
  </si>
  <si>
    <t>RAB-02 , Electrical Work - A-09 Flying Bites , Lucknow</t>
  </si>
  <si>
    <t>RAB-02 - HVAC - A-09 FLYING BITES AT LUCKNOW AIRPORT</t>
  </si>
  <si>
    <t xml:space="preserve">RAB-02 - Lighting - A09 Flying Bites_T3_Lucknow Airport </t>
  </si>
  <si>
    <t>RAB-02 - CCTV Work -  A-09 Flying Bites Lucknow_T3_Lucknow Airport</t>
  </si>
  <si>
    <t xml:space="preserve">GRID CEILING </t>
  </si>
  <si>
    <t xml:space="preserve">Add new Item as per site requirement </t>
  </si>
  <si>
    <t xml:space="preserve">Additional item </t>
  </si>
  <si>
    <t>Electrical meter (Liberty 370 Three-phase prepayment electricity meter)</t>
  </si>
  <si>
    <t xml:space="preserve">Additional Item </t>
  </si>
  <si>
    <t xml:space="preserve">Sink </t>
  </si>
  <si>
    <t>RA 3</t>
  </si>
  <si>
    <t>RA-03</t>
  </si>
  <si>
    <t>100%</t>
  </si>
  <si>
    <t xml:space="preserve">RA 3 % of billing </t>
  </si>
  <si>
    <t xml:space="preserve">Po Required </t>
  </si>
  <si>
    <t>Electrical Meter</t>
  </si>
  <si>
    <t xml:space="preserve">Total </t>
  </si>
  <si>
    <t xml:space="preserve">Po to Come </t>
  </si>
  <si>
    <t>Credit note</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</si>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</sst>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0.0"/>
    <numFmt numFmtId="166" formatCode="_-* #,##0.00_-;\-* #,##0.00_-;_-* &quot;-&quot;??_-;_-@_-"/>
    <numFmt numFmtId="167" formatCode="#,##0.00\ ;&quot; (&quot;#,##0.00\);&quot; -&quot;#\ ;@\ "/>
    <numFmt numFmtId="168" formatCode="_ * #,##0_ ;_ * \-#,##0_ ;_ * &quot;-&quot;??_ ;_ @_ "/>
    <numFmt numFmtId="169" formatCode="_(* #,##0.00_);_(* \(#,##0.00\);_(* \-??_);_(@_)"/>
    <numFmt numFmtId="170" formatCode="##\ ##\ ##\ ###"/>
    <numFmt numFmtId="171" formatCode="#,##0.0"/>
    <numFmt numFmtId="172" formatCode="0.0_ "/>
  </numFmts>
  <fonts count="47">
    <font>
      <sz val="11"/>
      <color theme="1"/>
      <name val="Calibri"/>
      <family val="2"/>
      <scheme val="minor"/>
    </font>
    <font>
      <sz val="11"/>
      <color indexed="8"/>
      <name val="Calibri"/>
      <family val="2"/>
    </font>
    <font>
      <sz val="10"/>
      <name val="Arial"/>
      <family val="2"/>
    </font>
    <font>
      <sz val="10"/>
      <name val="Helv"/>
      <family val="2"/>
    </font>
    <font>
      <sz val="10"/>
      <name val="Mangal"/>
      <family val="2"/>
    </font>
    <font>
      <b/>
      <sz val="10"/>
      <name val="Calibri"/>
      <family val="2"/>
    </font>
    <font>
      <sz val="10"/>
      <name val="Calibri"/>
      <family val="2"/>
    </font>
    <font>
      <sz val="11"/>
      <color indexed="10"/>
      <name val="Calibri"/>
      <family val="2"/>
    </font>
    <font>
      <sz val="8"/>
      <name val="Calibri"/>
      <family val="2"/>
    </font>
    <font>
      <b/>
      <sz val="11"/>
      <name val="Calibri"/>
      <family val="2"/>
    </font>
    <font>
      <sz val="11"/>
      <color indexed="8"/>
      <name val="Calibri"/>
      <family val="2"/>
      <charset val="1"/>
    </font>
    <font>
      <sz val="11"/>
      <color indexed="8"/>
      <name val="Calibri"/>
      <family val="2"/>
      <charset val="1"/>
    </font>
    <font>
      <sz val="10"/>
      <name val="Times New Roman"/>
      <family val="1"/>
    </font>
    <font>
      <sz val="10"/>
      <name val="Arial"/>
      <family val="2"/>
      <charset val="1"/>
    </font>
    <font>
      <sz val="11"/>
      <name val="Calibri"/>
      <family val="2"/>
    </font>
    <font>
      <sz val="11"/>
      <color indexed="8"/>
      <name val="Times New Roman"/>
      <family val="1"/>
      <charset val="1"/>
    </font>
    <font>
      <sz val="11"/>
      <color indexed="8"/>
      <name val="Times New Roman"/>
      <family val="1"/>
    </font>
    <font>
      <sz val="10"/>
      <name val="Helv"/>
      <charset val="204"/>
    </font>
    <font>
      <b/>
      <sz val="11"/>
      <name val="Calibri Light"/>
      <family val="2"/>
    </font>
    <font>
      <sz val="11"/>
      <name val="Calibri Light"/>
      <family val="2"/>
    </font>
    <font>
      <i/>
      <sz val="11"/>
      <name val="Calibri Light"/>
      <family val="2"/>
    </font>
    <font>
      <sz val="11"/>
      <color theme="1"/>
      <name val="Calibri"/>
      <family val="2"/>
      <scheme val="minor"/>
    </font>
    <font>
      <sz val="11"/>
      <color rgb="FF000000"/>
      <name val="Calibri"/>
      <family val="2"/>
      <charset val="1"/>
    </font>
    <font>
      <i/>
      <sz val="11"/>
      <color rgb="FF7F7F7F"/>
      <name val="Calibri"/>
      <family val="2"/>
      <scheme val="minor"/>
    </font>
    <font>
      <i/>
      <sz val="11"/>
      <color rgb="FF808080"/>
      <name val="Calibri"/>
      <family val="2"/>
      <charset val="1"/>
    </font>
    <font>
      <i/>
      <sz val="11"/>
      <color rgb="FF7F7F7F"/>
      <name val="Calibri"/>
      <family val="2"/>
      <charset val="1"/>
    </font>
    <font>
      <sz val="10"/>
      <color rgb="FF000000"/>
      <name val="Calibri"/>
      <family val="2"/>
      <scheme val="minor"/>
    </font>
    <font>
      <b/>
      <sz val="11"/>
      <color theme="1"/>
      <name val="Calibri"/>
      <family val="2"/>
      <scheme val="minor"/>
    </font>
    <font>
      <sz val="10"/>
      <color theme="1"/>
      <name val="Calibri"/>
      <family val="2"/>
      <scheme val="minor"/>
    </font>
    <font>
      <b/>
      <sz val="10"/>
      <name val="Calibri"/>
      <family val="2"/>
      <scheme val="minor"/>
    </font>
    <font>
      <sz val="11"/>
      <name val="Calibri"/>
      <family val="2"/>
      <scheme val="minor"/>
    </font>
    <font>
      <sz val="10"/>
      <name val="Calibri"/>
      <family val="2"/>
      <scheme val="minor"/>
    </font>
    <font>
      <b/>
      <sz val="10"/>
      <color theme="1"/>
      <name val="Calibri"/>
      <family val="2"/>
      <scheme val="minor"/>
    </font>
    <font>
      <sz val="10"/>
      <color indexed="8"/>
      <name val="Calibri"/>
      <family val="2"/>
      <scheme val="minor"/>
    </font>
    <font>
      <sz val="10"/>
      <color rgb="FFFF0000"/>
      <name val="Calibri"/>
      <family val="2"/>
      <scheme val="minor"/>
    </font>
    <font>
      <b/>
      <sz val="9"/>
      <name val="Calibri"/>
      <family val="2"/>
      <scheme val="minor"/>
    </font>
    <font>
      <sz val="11"/>
      <color theme="1"/>
      <name val="Calibri Light"/>
      <family val="2"/>
      <scheme val="major"/>
    </font>
    <font>
      <b/>
      <sz val="11"/>
      <name val="Calibri Light"/>
      <family val="2"/>
      <scheme val="major"/>
    </font>
    <font>
      <b/>
      <sz val="11"/>
      <color indexed="8"/>
      <name val="Calibri Light"/>
      <family val="2"/>
      <scheme val="major"/>
    </font>
    <font>
      <b/>
      <i/>
      <sz val="11"/>
      <name val="Calibri Light"/>
      <family val="2"/>
      <scheme val="major"/>
    </font>
    <font>
      <sz val="11"/>
      <color indexed="8"/>
      <name val="Calibri Light"/>
      <family val="2"/>
      <scheme val="major"/>
    </font>
    <font>
      <sz val="11"/>
      <name val="Calibri Light"/>
      <family val="2"/>
      <scheme val="major"/>
    </font>
    <font>
      <b/>
      <sz val="11"/>
      <color theme="1"/>
      <name val="Calibri Light"/>
      <family val="2"/>
      <scheme val="major"/>
    </font>
    <font>
      <b/>
      <u/>
      <sz val="11"/>
      <name val="Calibri Light"/>
      <family val="2"/>
      <scheme val="major"/>
    </font>
    <font>
      <sz val="10"/>
      <color rgb="FF000000"/>
      <name val="Calibri Light"/>
      <family val="2"/>
      <scheme val="major"/>
    </font>
    <font>
      <b/>
      <sz val="11"/>
      <name val="Calibri"/>
      <family val="2"/>
      <scheme val="minor"/>
    </font>
    <font>
      <b/>
      <u/>
      <sz val="15"/>
      <color theme="1"/>
      <name val="Calibri"/>
      <family val="2"/>
      <scheme val="minor"/>
    </font>
  </fonts>
  <fills count="19">
    <fill>
      <patternFill patternType="none"/>
    </fill>
    <fill>
      <patternFill patternType="gray125"/>
    </fill>
    <fill>
      <patternFill patternType="solid">
        <fgColor indexed="9"/>
        <bgColor indexed="26"/>
      </patternFill>
    </fill>
    <fill>
      <patternFill patternType="solid">
        <fgColor theme="5" tint="0.59999389629810485"/>
        <bgColor indexed="64"/>
      </patternFill>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5" tint="0.59999389629810485"/>
        <bgColor indexed="26"/>
      </patternFill>
    </fill>
    <fill>
      <patternFill patternType="solid">
        <fgColor theme="5" tint="0.59999389629810485"/>
        <bgColor indexed="31"/>
      </patternFill>
    </fill>
    <fill>
      <patternFill patternType="solid">
        <fgColor theme="6" tint="0.39997558519241921"/>
        <bgColor indexed="31"/>
      </patternFill>
    </fill>
    <fill>
      <patternFill patternType="solid">
        <fgColor theme="0"/>
        <bgColor indexed="34"/>
      </patternFill>
    </fill>
    <fill>
      <patternFill patternType="solid">
        <fgColor theme="8" tint="0.79998168889431442"/>
        <bgColor indexed="64"/>
      </patternFill>
    </fill>
    <fill>
      <patternFill patternType="solid">
        <fgColor rgb="FFFFFFFF"/>
        <bgColor rgb="FFFFFFFF"/>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indexed="55"/>
      </patternFill>
    </fill>
    <fill>
      <patternFill patternType="solid">
        <fgColor rgb="FFFFFF00"/>
        <bgColor indexed="26"/>
      </patternFill>
    </fill>
    <fill>
      <patternFill patternType="solid">
        <fgColor rgb="FFFFFF00"/>
        <bgColor indexed="3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4">
    <xf numFmtId="0" fontId="0" fillId="0" borderId="0"/>
    <xf numFmtId="43"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9" fontId="2" fillId="0" borderId="0" applyFill="0" applyBorder="0" applyAlignment="0" applyProtection="0"/>
    <xf numFmtId="43" fontId="2" fillId="0" borderId="0" applyFont="0" applyFill="0" applyBorder="0" applyAlignment="0" applyProtection="0"/>
    <xf numFmtId="167" fontId="4"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Border="0" applyProtection="0"/>
    <xf numFmtId="0" fontId="11" fillId="0" borderId="0"/>
    <xf numFmtId="0" fontId="10" fillId="0" borderId="0"/>
    <xf numFmtId="0" fontId="16" fillId="0" borderId="0" applyBorder="0" applyProtection="0"/>
    <xf numFmtId="0" fontId="15" fillId="0" borderId="0" applyBorder="0" applyProtection="0"/>
    <xf numFmtId="0" fontId="24" fillId="0" borderId="0" applyBorder="0" applyProtection="0"/>
    <xf numFmtId="0" fontId="23" fillId="0" borderId="0" applyNumberFormat="0" applyFill="0" applyBorder="0" applyAlignment="0" applyProtection="0"/>
    <xf numFmtId="0" fontId="25" fillId="0" borderId="0" applyBorder="0" applyProtection="0"/>
    <xf numFmtId="0" fontId="2" fillId="0" borderId="0"/>
    <xf numFmtId="0" fontId="2" fillId="0" borderId="0"/>
    <xf numFmtId="0" fontId="2" fillId="0" borderId="0"/>
    <xf numFmtId="0" fontId="22" fillId="0" borderId="0"/>
    <xf numFmtId="0" fontId="22" fillId="0" borderId="0"/>
    <xf numFmtId="0" fontId="2" fillId="0" borderId="0"/>
    <xf numFmtId="0" fontId="22" fillId="0" borderId="0"/>
    <xf numFmtId="0" fontId="21" fillId="0" borderId="0"/>
    <xf numFmtId="0" fontId="21" fillId="0" borderId="0"/>
    <xf numFmtId="0" fontId="2" fillId="0" borderId="0"/>
    <xf numFmtId="0" fontId="22" fillId="0" borderId="0"/>
    <xf numFmtId="0" fontId="22" fillId="0" borderId="0"/>
    <xf numFmtId="0" fontId="22" fillId="0" borderId="0"/>
    <xf numFmtId="0" fontId="26" fillId="0" borderId="0"/>
    <xf numFmtId="0" fontId="2" fillId="0" borderId="0"/>
    <xf numFmtId="0" fontId="2" fillId="0" borderId="0"/>
    <xf numFmtId="0" fontId="2" fillId="0" borderId="0"/>
    <xf numFmtId="0" fontId="2" fillId="0" borderId="0"/>
    <xf numFmtId="0" fontId="21" fillId="0" borderId="0"/>
    <xf numFmtId="0" fontId="21" fillId="0" borderId="0"/>
    <xf numFmtId="0" fontId="26" fillId="0" borderId="0"/>
    <xf numFmtId="0" fontId="2" fillId="0" borderId="0"/>
    <xf numFmtId="0" fontId="26" fillId="0" borderId="0"/>
    <xf numFmtId="0" fontId="21" fillId="0" borderId="0"/>
    <xf numFmtId="0" fontId="2" fillId="0" borderId="0"/>
    <xf numFmtId="0" fontId="21" fillId="0" borderId="0"/>
    <xf numFmtId="0" fontId="2" fillId="0" borderId="0"/>
    <xf numFmtId="0" fontId="12" fillId="0" borderId="0"/>
    <xf numFmtId="0" fontId="3" fillId="0" borderId="0"/>
    <xf numFmtId="0" fontId="22" fillId="0" borderId="0"/>
    <xf numFmtId="0" fontId="2" fillId="0" borderId="0"/>
    <xf numFmtId="0" fontId="22" fillId="0" borderId="0"/>
    <xf numFmtId="0" fontId="22" fillId="0" borderId="0"/>
    <xf numFmtId="0" fontId="22" fillId="0" borderId="0"/>
    <xf numFmtId="0" fontId="22" fillId="0" borderId="0"/>
    <xf numFmtId="0" fontId="13" fillId="0" borderId="0"/>
    <xf numFmtId="0" fontId="3" fillId="0" borderId="0"/>
    <xf numFmtId="0" fontId="17" fillId="0" borderId="0"/>
    <xf numFmtId="0" fontId="3" fillId="0" borderId="0"/>
    <xf numFmtId="0" fontId="3" fillId="0" borderId="0"/>
    <xf numFmtId="0" fontId="2" fillId="0" borderId="0"/>
    <xf numFmtId="0" fontId="17" fillId="0" borderId="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3">
    <xf numFmtId="0" fontId="0" fillId="0" borderId="0" xfId="0"/>
    <xf numFmtId="0" fontId="28" fillId="0" borderId="0" xfId="0" applyFont="1" applyAlignment="1">
      <alignment horizontal="center" vertical="center"/>
    </xf>
    <xf numFmtId="0" fontId="29" fillId="0" borderId="3" xfId="0" applyFont="1" applyBorder="1" applyAlignment="1">
      <alignment horizontal="center" vertical="center" wrapText="1"/>
    </xf>
    <xf numFmtId="0" fontId="29" fillId="0" borderId="3" xfId="0" applyFont="1" applyBorder="1" applyAlignment="1">
      <alignment horizontal="left" vertical="center" wrapText="1"/>
    </xf>
    <xf numFmtId="0" fontId="29"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lignment horizontal="center" vertical="center" wrapText="1"/>
    </xf>
    <xf numFmtId="0" fontId="30" fillId="0" borderId="3" xfId="0" applyFont="1" applyBorder="1" applyAlignment="1">
      <alignment horizontal="left" vertical="center" wrapText="1"/>
    </xf>
    <xf numFmtId="0" fontId="31" fillId="0" borderId="3" xfId="41" applyFont="1" applyBorder="1" applyAlignment="1">
      <alignment horizontal="center" vertical="center" wrapText="1"/>
    </xf>
    <xf numFmtId="43" fontId="28" fillId="0" borderId="3" xfId="1" applyFont="1" applyFill="1" applyBorder="1" applyAlignment="1" applyProtection="1">
      <alignment horizontal="center" vertical="center" wrapText="1"/>
      <protection locked="0"/>
    </xf>
    <xf numFmtId="2" fontId="28" fillId="0" borderId="3" xfId="0" applyNumberFormat="1" applyFont="1" applyBorder="1" applyAlignment="1">
      <alignment horizontal="center" vertical="center" wrapText="1"/>
    </xf>
    <xf numFmtId="43" fontId="28" fillId="0" borderId="3" xfId="1" applyFont="1" applyFill="1" applyBorder="1" applyAlignment="1">
      <alignment horizontal="center" vertical="center" wrapText="1"/>
    </xf>
    <xf numFmtId="0" fontId="30" fillId="4" borderId="3" xfId="45" applyFont="1" applyFill="1" applyBorder="1" applyAlignment="1">
      <alignment horizontal="justify" vertical="center" wrapText="1"/>
    </xf>
    <xf numFmtId="0" fontId="28" fillId="5" borderId="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3" xfId="41" applyFont="1" applyFill="1" applyBorder="1" applyAlignment="1">
      <alignment horizontal="left" vertical="center" wrapText="1"/>
    </xf>
    <xf numFmtId="0" fontId="29" fillId="5" borderId="3" xfId="41" applyFont="1" applyFill="1" applyBorder="1" applyAlignment="1" applyProtection="1">
      <alignment horizontal="center" vertical="center" wrapText="1"/>
      <protection locked="0"/>
    </xf>
    <xf numFmtId="0" fontId="28" fillId="5" borderId="3" xfId="0" applyFont="1" applyFill="1" applyBorder="1" applyAlignment="1" applyProtection="1">
      <alignment horizontal="center" vertical="center" wrapText="1"/>
      <protection locked="0"/>
    </xf>
    <xf numFmtId="43" fontId="29" fillId="5" borderId="3" xfId="1" applyFont="1" applyFill="1" applyBorder="1" applyAlignment="1">
      <alignment horizontal="center" vertical="center" wrapText="1"/>
    </xf>
    <xf numFmtId="0" fontId="28" fillId="0" borderId="3" xfId="0" applyFont="1" applyBorder="1" applyAlignment="1">
      <alignment horizontal="left" vertical="center" wrapText="1"/>
    </xf>
    <xf numFmtId="0" fontId="29" fillId="6" borderId="3" xfId="0" applyFont="1" applyFill="1" applyBorder="1" applyAlignment="1">
      <alignment horizontal="center" vertical="center" wrapText="1"/>
    </xf>
    <xf numFmtId="0" fontId="29" fillId="6" borderId="3" xfId="0" applyFont="1" applyFill="1" applyBorder="1" applyAlignment="1">
      <alignment horizontal="left" vertical="center" wrapText="1"/>
    </xf>
    <xf numFmtId="0" fontId="32" fillId="0" borderId="3" xfId="0" applyFont="1" applyBorder="1" applyAlignment="1">
      <alignment horizontal="left" vertical="center" wrapText="1"/>
    </xf>
    <xf numFmtId="0" fontId="30" fillId="4" borderId="3" xfId="45" applyFont="1" applyFill="1" applyBorder="1" applyAlignment="1" applyProtection="1">
      <alignment horizontal="justify" vertical="center"/>
      <protection locked="0"/>
    </xf>
    <xf numFmtId="43" fontId="33" fillId="0" borderId="3" xfId="1" applyFont="1" applyFill="1" applyBorder="1" applyAlignment="1" applyProtection="1">
      <alignment horizontal="center" vertical="center" wrapText="1"/>
      <protection locked="0"/>
    </xf>
    <xf numFmtId="0" fontId="29" fillId="0" borderId="3" xfId="41" applyFont="1" applyBorder="1" applyAlignment="1">
      <alignment horizontal="center" vertical="center" wrapText="1"/>
    </xf>
    <xf numFmtId="0" fontId="29" fillId="0" borderId="3" xfId="41" applyFont="1" applyBorder="1" applyAlignment="1">
      <alignment horizontal="left" vertical="center" wrapText="1"/>
    </xf>
    <xf numFmtId="43" fontId="28" fillId="0" borderId="3" xfId="1" applyFont="1" applyBorder="1" applyAlignment="1">
      <alignment horizontal="center" vertical="center" wrapText="1"/>
    </xf>
    <xf numFmtId="0" fontId="31" fillId="0" borderId="3" xfId="65" applyFont="1" applyBorder="1" applyAlignment="1">
      <alignment horizontal="left" vertical="center" wrapText="1"/>
    </xf>
    <xf numFmtId="0" fontId="31" fillId="0" borderId="3" xfId="41" applyFont="1" applyBorder="1" applyAlignment="1">
      <alignment horizontal="left" vertical="center" wrapText="1"/>
    </xf>
    <xf numFmtId="0" fontId="31" fillId="0" borderId="3" xfId="66" applyFont="1" applyBorder="1" applyAlignment="1">
      <alignment horizontal="left" vertical="center" wrapText="1"/>
    </xf>
    <xf numFmtId="43" fontId="33" fillId="4" borderId="3" xfId="1" applyFont="1" applyFill="1" applyBorder="1" applyAlignment="1" applyProtection="1">
      <alignment horizontal="center" vertical="center" wrapText="1"/>
      <protection locked="0"/>
    </xf>
    <xf numFmtId="0" fontId="31" fillId="0" borderId="3" xfId="0" applyFont="1" applyBorder="1" applyAlignment="1">
      <alignment horizontal="left" vertical="center" wrapText="1"/>
    </xf>
    <xf numFmtId="2" fontId="29" fillId="0" borderId="3" xfId="41" applyNumberFormat="1" applyFont="1" applyBorder="1" applyAlignment="1">
      <alignment horizontal="center" vertical="center" wrapText="1"/>
    </xf>
    <xf numFmtId="0" fontId="28" fillId="6" borderId="3" xfId="0" applyFont="1" applyFill="1" applyBorder="1" applyAlignment="1">
      <alignment horizontal="center" vertical="center" wrapText="1"/>
    </xf>
    <xf numFmtId="43" fontId="32" fillId="6" borderId="3" xfId="1" applyFont="1" applyFill="1" applyBorder="1" applyAlignment="1" applyProtection="1">
      <alignment horizontal="center" vertical="center" wrapText="1"/>
    </xf>
    <xf numFmtId="0" fontId="29" fillId="5" borderId="3" xfId="41" applyFont="1" applyFill="1" applyBorder="1" applyAlignment="1">
      <alignment horizontal="center" vertical="center" wrapText="1"/>
    </xf>
    <xf numFmtId="2" fontId="28" fillId="5" borderId="3" xfId="0" applyNumberFormat="1" applyFont="1" applyFill="1" applyBorder="1" applyAlignment="1">
      <alignment horizontal="center" vertical="center" wrapText="1"/>
    </xf>
    <xf numFmtId="43" fontId="28" fillId="5" borderId="3" xfId="1" applyFont="1" applyFill="1" applyBorder="1" applyAlignment="1">
      <alignment horizontal="center" vertical="center" wrapText="1"/>
    </xf>
    <xf numFmtId="2" fontId="29" fillId="0" borderId="3" xfId="0" applyNumberFormat="1" applyFont="1" applyBorder="1" applyAlignment="1">
      <alignment horizontal="center" vertical="center" wrapText="1"/>
    </xf>
    <xf numFmtId="43" fontId="33" fillId="6" borderId="3" xfId="1" applyFont="1" applyFill="1" applyBorder="1" applyAlignment="1" applyProtection="1">
      <alignment horizontal="center" vertical="center" wrapText="1"/>
      <protection locked="0"/>
    </xf>
    <xf numFmtId="2" fontId="28" fillId="6" borderId="3" xfId="0" applyNumberFormat="1" applyFont="1" applyFill="1" applyBorder="1" applyAlignment="1">
      <alignment horizontal="center" vertical="center" wrapText="1"/>
    </xf>
    <xf numFmtId="2" fontId="29" fillId="5" borderId="3" xfId="41" applyNumberFormat="1" applyFont="1" applyFill="1" applyBorder="1" applyAlignment="1">
      <alignment horizontal="center" vertical="center" wrapText="1"/>
    </xf>
    <xf numFmtId="2" fontId="29" fillId="5" borderId="3" xfId="41" applyNumberFormat="1" applyFont="1" applyFill="1" applyBorder="1" applyAlignment="1">
      <alignment horizontal="left" vertical="center" wrapText="1"/>
    </xf>
    <xf numFmtId="2" fontId="29" fillId="5" borderId="3" xfId="41" applyNumberFormat="1" applyFont="1" applyFill="1" applyBorder="1" applyAlignment="1" applyProtection="1">
      <alignment horizontal="center" vertical="center" wrapText="1"/>
      <protection locked="0"/>
    </xf>
    <xf numFmtId="43" fontId="34" fillId="0" borderId="3" xfId="1" applyFont="1" applyFill="1" applyBorder="1" applyAlignment="1">
      <alignment horizontal="center" vertical="center" wrapText="1"/>
    </xf>
    <xf numFmtId="0" fontId="29" fillId="0" borderId="3" xfId="29" applyFont="1" applyBorder="1" applyAlignment="1">
      <alignment horizontal="center" vertical="center" wrapText="1"/>
    </xf>
    <xf numFmtId="0" fontId="31" fillId="0" borderId="3" xfId="45" applyFont="1" applyBorder="1" applyAlignment="1" applyProtection="1">
      <alignment horizontal="justify" vertical="center" wrapText="1"/>
      <protection locked="0"/>
    </xf>
    <xf numFmtId="0" fontId="29" fillId="6" borderId="3" xfId="41" applyFont="1" applyFill="1" applyBorder="1" applyAlignment="1">
      <alignment horizontal="left" vertical="center" wrapText="1"/>
    </xf>
    <xf numFmtId="43" fontId="28" fillId="6" borderId="3" xfId="1" applyFont="1" applyFill="1" applyBorder="1" applyAlignment="1" applyProtection="1">
      <alignment horizontal="center" vertical="center" wrapText="1"/>
      <protection locked="0"/>
    </xf>
    <xf numFmtId="43" fontId="32" fillId="0" borderId="3" xfId="1" applyFont="1" applyFill="1" applyBorder="1" applyAlignment="1" applyProtection="1">
      <alignment horizontal="center" vertical="center" wrapText="1"/>
    </xf>
    <xf numFmtId="2" fontId="28" fillId="5" borderId="3" xfId="0" applyNumberFormat="1" applyFont="1" applyFill="1" applyBorder="1" applyAlignment="1">
      <alignment horizontal="left" vertical="center" wrapText="1"/>
    </xf>
    <xf numFmtId="43" fontId="28" fillId="5" borderId="3" xfId="1" applyFont="1" applyFill="1" applyBorder="1" applyAlignment="1">
      <alignment horizontal="left" vertical="center" wrapText="1"/>
    </xf>
    <xf numFmtId="2" fontId="29" fillId="0" borderId="3" xfId="63" applyNumberFormat="1" applyFont="1" applyBorder="1" applyAlignment="1">
      <alignment horizontal="center" vertical="center" wrapText="1"/>
    </xf>
    <xf numFmtId="0" fontId="31" fillId="0" borderId="3" xfId="45" applyFont="1" applyBorder="1" applyAlignment="1">
      <alignment horizontal="justify" vertical="center" wrapText="1"/>
    </xf>
    <xf numFmtId="0" fontId="29" fillId="0" borderId="3" xfId="45" applyFont="1" applyBorder="1" applyAlignment="1">
      <alignment horizontal="center" vertical="center" wrapText="1"/>
    </xf>
    <xf numFmtId="0" fontId="35" fillId="0" borderId="3" xfId="45" applyFont="1" applyBorder="1" applyAlignment="1">
      <alignment horizontal="center" vertical="center" wrapText="1"/>
    </xf>
    <xf numFmtId="165" fontId="29" fillId="5" borderId="3" xfId="0" applyNumberFormat="1" applyFont="1" applyFill="1" applyBorder="1" applyAlignment="1">
      <alignment horizontal="center" vertical="center" wrapText="1"/>
    </xf>
    <xf numFmtId="1" fontId="29" fillId="5" borderId="3" xfId="0" applyNumberFormat="1" applyFont="1" applyFill="1" applyBorder="1" applyAlignment="1">
      <alignment horizontal="center" vertical="center" wrapText="1"/>
    </xf>
    <xf numFmtId="0" fontId="29" fillId="5" borderId="3" xfId="0" applyFont="1" applyFill="1" applyBorder="1" applyAlignment="1">
      <alignment vertical="center" wrapText="1"/>
    </xf>
    <xf numFmtId="43" fontId="28" fillId="5" borderId="3" xfId="1" applyFont="1" applyFill="1" applyBorder="1" applyAlignment="1" applyProtection="1">
      <alignment horizontal="center" vertical="center" wrapText="1"/>
      <protection locked="0"/>
    </xf>
    <xf numFmtId="2" fontId="29" fillId="6" borderId="3" xfId="41" applyNumberFormat="1" applyFont="1" applyFill="1" applyBorder="1" applyAlignment="1">
      <alignment horizontal="center" vertical="center" wrapText="1"/>
    </xf>
    <xf numFmtId="0" fontId="28" fillId="0" borderId="3" xfId="0" applyFont="1" applyBorder="1" applyAlignment="1">
      <alignment horizontal="center" vertical="center"/>
    </xf>
    <xf numFmtId="2" fontId="29" fillId="5" borderId="4" xfId="41" applyNumberFormat="1" applyFont="1" applyFill="1" applyBorder="1" applyAlignment="1">
      <alignment horizontal="center" vertical="center" wrapText="1"/>
    </xf>
    <xf numFmtId="2" fontId="29" fillId="5" borderId="4" xfId="41" applyNumberFormat="1" applyFont="1" applyFill="1" applyBorder="1" applyAlignment="1">
      <alignment horizontal="left" vertical="center" wrapText="1"/>
    </xf>
    <xf numFmtId="2" fontId="29" fillId="5" borderId="4" xfId="41" applyNumberFormat="1" applyFont="1" applyFill="1" applyBorder="1" applyAlignment="1" applyProtection="1">
      <alignment horizontal="center" vertical="center" wrapText="1"/>
      <protection locked="0"/>
    </xf>
    <xf numFmtId="0" fontId="36" fillId="0" borderId="0" xfId="0" applyFont="1"/>
    <xf numFmtId="0" fontId="37" fillId="0" borderId="7" xfId="27" applyFont="1" applyBorder="1" applyAlignment="1">
      <alignment horizontal="center" vertical="center"/>
    </xf>
    <xf numFmtId="0" fontId="37" fillId="0" borderId="8" xfId="27" applyFont="1" applyBorder="1" applyAlignment="1">
      <alignment vertical="center"/>
    </xf>
    <xf numFmtId="0" fontId="37" fillId="0" borderId="8" xfId="27" applyFont="1" applyBorder="1" applyAlignment="1">
      <alignment horizontal="center" vertical="center"/>
    </xf>
    <xf numFmtId="0" fontId="38" fillId="0" borderId="9" xfId="64" applyFont="1" applyBorder="1" applyAlignment="1">
      <alignment horizontal="center" vertical="center"/>
    </xf>
    <xf numFmtId="0" fontId="39" fillId="0" borderId="3" xfId="27" applyFont="1" applyBorder="1" applyAlignment="1">
      <alignment horizontal="justify" vertical="center"/>
    </xf>
    <xf numFmtId="170" fontId="40" fillId="0" borderId="3" xfId="64" applyNumberFormat="1" applyFont="1" applyBorder="1" applyAlignment="1">
      <alignment horizontal="center" vertical="center"/>
    </xf>
    <xf numFmtId="0" fontId="37" fillId="0" borderId="9" xfId="27" quotePrefix="1" applyFont="1" applyBorder="1" applyAlignment="1">
      <alignment horizontal="center" vertical="center"/>
    </xf>
    <xf numFmtId="0" fontId="41" fillId="0" borderId="3" xfId="27" applyFont="1" applyBorder="1" applyAlignment="1">
      <alignment horizontal="center" vertical="center"/>
    </xf>
    <xf numFmtId="171" fontId="41" fillId="0" borderId="3" xfId="27" applyNumberFormat="1" applyFont="1" applyBorder="1" applyAlignment="1">
      <alignment horizontal="center" vertical="center"/>
    </xf>
    <xf numFmtId="3" fontId="41" fillId="0" borderId="9" xfId="27" applyNumberFormat="1" applyFont="1" applyBorder="1" applyAlignment="1">
      <alignment horizontal="center" vertical="center"/>
    </xf>
    <xf numFmtId="0" fontId="41" fillId="0" borderId="3" xfId="27" applyFont="1" applyBorder="1" applyAlignment="1">
      <alignment horizontal="justify" vertical="center"/>
    </xf>
    <xf numFmtId="1" fontId="41" fillId="0" borderId="3" xfId="27" applyNumberFormat="1" applyFont="1" applyBorder="1" applyAlignment="1">
      <alignment horizontal="center" vertical="center"/>
    </xf>
    <xf numFmtId="0" fontId="41" fillId="0" borderId="9" xfId="27" quotePrefix="1" applyFont="1" applyBorder="1" applyAlignment="1">
      <alignment horizontal="center" vertical="center"/>
    </xf>
    <xf numFmtId="0" fontId="37" fillId="0" borderId="3" xfId="27" applyFont="1" applyBorder="1" applyAlignment="1">
      <alignment horizontal="justify" vertical="center"/>
    </xf>
    <xf numFmtId="0" fontId="41" fillId="0" borderId="0" xfId="27" applyFont="1" applyAlignment="1">
      <alignment vertical="center"/>
    </xf>
    <xf numFmtId="0" fontId="41" fillId="0" borderId="9" xfId="27" applyFont="1" applyBorder="1" applyAlignment="1">
      <alignment horizontal="center" vertical="center" wrapText="1"/>
    </xf>
    <xf numFmtId="0" fontId="41" fillId="0" borderId="3" xfId="27" applyFont="1" applyBorder="1" applyAlignment="1">
      <alignment horizontal="justify" vertical="center" wrapText="1"/>
    </xf>
    <xf numFmtId="170" fontId="41" fillId="0" borderId="3" xfId="64" applyNumberFormat="1" applyFont="1" applyBorder="1" applyAlignment="1">
      <alignment horizontal="center" vertical="center"/>
    </xf>
    <xf numFmtId="0" fontId="41" fillId="0" borderId="9" xfId="27" applyFont="1" applyBorder="1" applyAlignment="1">
      <alignment horizontal="center" vertical="center"/>
    </xf>
    <xf numFmtId="0" fontId="40" fillId="0" borderId="3" xfId="68" applyFont="1" applyBorder="1" applyAlignment="1">
      <alignment horizontal="justify" vertical="center"/>
    </xf>
    <xf numFmtId="0" fontId="41" fillId="0" borderId="3" xfId="68" applyFont="1" applyBorder="1" applyAlignment="1">
      <alignment horizontal="center" vertical="center"/>
    </xf>
    <xf numFmtId="0" fontId="41" fillId="0" borderId="3" xfId="68" applyFont="1" applyBorder="1" applyAlignment="1">
      <alignment horizontal="justify" vertical="center"/>
    </xf>
    <xf numFmtId="1" fontId="41" fillId="0" borderId="9" xfId="27" applyNumberFormat="1" applyFont="1" applyBorder="1" applyAlignment="1">
      <alignment horizontal="center" vertical="center"/>
    </xf>
    <xf numFmtId="171" fontId="41" fillId="0" borderId="3" xfId="27" applyNumberFormat="1" applyFont="1" applyBorder="1" applyAlignment="1">
      <alignment horizontal="justify" vertical="center" wrapText="1"/>
    </xf>
    <xf numFmtId="1" fontId="41" fillId="0" borderId="9" xfId="27" quotePrefix="1" applyNumberFormat="1" applyFont="1" applyBorder="1" applyAlignment="1">
      <alignment horizontal="center" vertical="center"/>
    </xf>
    <xf numFmtId="171" fontId="41" fillId="0" borderId="9" xfId="27" applyNumberFormat="1" applyFont="1" applyBorder="1" applyAlignment="1">
      <alignment horizontal="center" vertical="center"/>
    </xf>
    <xf numFmtId="171" fontId="41" fillId="0" borderId="3" xfId="27" applyNumberFormat="1" applyFont="1" applyBorder="1" applyAlignment="1">
      <alignment horizontal="justify" vertical="center"/>
    </xf>
    <xf numFmtId="0" fontId="41" fillId="0" borderId="3" xfId="27" applyFont="1" applyBorder="1" applyAlignment="1">
      <alignment horizontal="left" vertical="center" wrapText="1"/>
    </xf>
    <xf numFmtId="0" fontId="37" fillId="0" borderId="0" xfId="27" applyFont="1" applyAlignment="1">
      <alignment vertical="center"/>
    </xf>
    <xf numFmtId="0" fontId="37" fillId="0" borderId="0" xfId="27" applyFont="1" applyAlignment="1">
      <alignment horizontal="center" vertical="center"/>
    </xf>
    <xf numFmtId="0" fontId="41" fillId="0" borderId="0" xfId="27" applyFont="1" applyAlignment="1">
      <alignment horizontal="center" vertical="center"/>
    </xf>
    <xf numFmtId="168" fontId="21" fillId="0" borderId="0" xfId="1" applyNumberFormat="1" applyFont="1"/>
    <xf numFmtId="0" fontId="0" fillId="0" borderId="0" xfId="0" applyAlignment="1">
      <alignment vertical="center"/>
    </xf>
    <xf numFmtId="0" fontId="27" fillId="0" borderId="0" xfId="0" applyFont="1" applyAlignment="1">
      <alignment vertical="center"/>
    </xf>
    <xf numFmtId="168" fontId="36" fillId="0" borderId="3" xfId="1" applyNumberFormat="1" applyFont="1" applyBorder="1" applyAlignment="1">
      <alignment vertical="center"/>
    </xf>
    <xf numFmtId="0" fontId="42" fillId="3" borderId="0" xfId="0" applyFont="1" applyFill="1"/>
    <xf numFmtId="168" fontId="36" fillId="0" borderId="0" xfId="1" applyNumberFormat="1" applyFont="1" applyAlignment="1">
      <alignment vertical="center"/>
    </xf>
    <xf numFmtId="0" fontId="41" fillId="0" borderId="0" xfId="27" applyFont="1" applyProtection="1">
      <protection locked="0"/>
    </xf>
    <xf numFmtId="0" fontId="37" fillId="3" borderId="0" xfId="27" applyFont="1" applyFill="1" applyProtection="1">
      <protection locked="0"/>
    </xf>
    <xf numFmtId="0" fontId="41" fillId="2" borderId="7" xfId="30" applyFont="1" applyFill="1" applyBorder="1" applyAlignment="1">
      <alignment horizontal="center" vertical="center" wrapText="1"/>
    </xf>
    <xf numFmtId="0" fontId="41" fillId="2" borderId="9" xfId="30" applyFont="1" applyFill="1" applyBorder="1" applyAlignment="1">
      <alignment horizontal="center" vertical="center" wrapText="1"/>
    </xf>
    <xf numFmtId="0" fontId="40" fillId="2" borderId="3" xfId="30" applyFont="1" applyFill="1" applyBorder="1" applyAlignment="1">
      <alignment horizontal="left" vertical="center" wrapText="1"/>
    </xf>
    <xf numFmtId="0" fontId="41" fillId="2" borderId="14" xfId="30" applyFont="1" applyFill="1" applyBorder="1" applyAlignment="1">
      <alignment horizontal="center" vertical="center" wrapText="1"/>
    </xf>
    <xf numFmtId="0" fontId="40" fillId="2" borderId="8" xfId="30" applyFont="1" applyFill="1" applyBorder="1" applyAlignment="1">
      <alignment horizontal="left" vertical="center" wrapText="1"/>
    </xf>
    <xf numFmtId="0" fontId="40" fillId="2" borderId="8" xfId="30" applyFont="1" applyFill="1" applyBorder="1" applyAlignment="1">
      <alignment horizontal="center" vertical="center" wrapText="1"/>
    </xf>
    <xf numFmtId="165" fontId="40" fillId="2" borderId="8" xfId="30" applyNumberFormat="1" applyFont="1" applyFill="1" applyBorder="1" applyAlignment="1">
      <alignment horizontal="center" vertical="center" wrapText="1"/>
    </xf>
    <xf numFmtId="0" fontId="40" fillId="2" borderId="3" xfId="30" applyFont="1" applyFill="1" applyBorder="1" applyAlignment="1">
      <alignment horizontal="center" vertical="center" wrapText="1"/>
    </xf>
    <xf numFmtId="165" fontId="40" fillId="2" borderId="3" xfId="30" applyNumberFormat="1" applyFont="1" applyFill="1" applyBorder="1" applyAlignment="1">
      <alignment horizontal="center" vertical="center" wrapText="1"/>
    </xf>
    <xf numFmtId="0" fontId="40" fillId="2" borderId="10" xfId="30" applyFont="1" applyFill="1" applyBorder="1" applyAlignment="1">
      <alignment horizontal="left" vertical="center" wrapText="1"/>
    </xf>
    <xf numFmtId="0" fontId="40" fillId="2" borderId="10" xfId="30" applyFont="1" applyFill="1" applyBorder="1" applyAlignment="1">
      <alignment horizontal="center" vertical="center" wrapText="1"/>
    </xf>
    <xf numFmtId="165" fontId="40" fillId="2" borderId="10" xfId="30" applyNumberFormat="1" applyFont="1" applyFill="1" applyBorder="1" applyAlignment="1">
      <alignment horizontal="center" vertical="center" wrapText="1"/>
    </xf>
    <xf numFmtId="168" fontId="41" fillId="2" borderId="8" xfId="1" applyNumberFormat="1" applyFont="1" applyFill="1" applyBorder="1" applyAlignment="1">
      <alignment vertical="center"/>
    </xf>
    <xf numFmtId="168" fontId="41" fillId="2" borderId="3" xfId="1" applyNumberFormat="1" applyFont="1" applyFill="1" applyBorder="1" applyAlignment="1">
      <alignment vertical="center"/>
    </xf>
    <xf numFmtId="168" fontId="41" fillId="2" borderId="10" xfId="1" applyNumberFormat="1" applyFont="1" applyFill="1" applyBorder="1" applyAlignment="1">
      <alignment vertical="center"/>
    </xf>
    <xf numFmtId="2" fontId="38" fillId="8" borderId="15" xfId="41" applyNumberFormat="1" applyFont="1" applyFill="1" applyBorder="1" applyAlignment="1">
      <alignment horizontal="center" vertical="center" wrapText="1"/>
    </xf>
    <xf numFmtId="168" fontId="37" fillId="7" borderId="11" xfId="1" applyNumberFormat="1" applyFont="1" applyFill="1" applyBorder="1" applyAlignment="1">
      <alignment vertical="center"/>
    </xf>
    <xf numFmtId="0" fontId="41" fillId="2" borderId="0" xfId="30" applyFont="1" applyFill="1" applyAlignment="1">
      <alignment horizontal="center" vertical="center"/>
    </xf>
    <xf numFmtId="0" fontId="41" fillId="2" borderId="0" xfId="30" applyFont="1" applyFill="1" applyAlignment="1">
      <alignment horizontal="left" vertical="center"/>
    </xf>
    <xf numFmtId="168" fontId="41" fillId="2" borderId="0" xfId="1" applyNumberFormat="1" applyFont="1" applyFill="1" applyAlignment="1">
      <alignment vertical="center"/>
    </xf>
    <xf numFmtId="165" fontId="37" fillId="0" borderId="9" xfId="27" applyNumberFormat="1" applyFont="1" applyBorder="1" applyAlignment="1">
      <alignment horizontal="center" vertical="center"/>
    </xf>
    <xf numFmtId="168" fontId="41" fillId="0" borderId="8" xfId="1" applyNumberFormat="1" applyFont="1" applyBorder="1" applyAlignment="1">
      <alignment vertical="center"/>
    </xf>
    <xf numFmtId="168" fontId="41" fillId="0" borderId="3" xfId="1" applyNumberFormat="1" applyFont="1" applyBorder="1" applyAlignment="1">
      <alignment vertical="center"/>
    </xf>
    <xf numFmtId="0" fontId="37" fillId="0" borderId="9" xfId="27" applyFont="1" applyBorder="1" applyAlignment="1">
      <alignment horizontal="center" vertical="center"/>
    </xf>
    <xf numFmtId="0" fontId="43" fillId="0" borderId="3" xfId="27" applyFont="1" applyBorder="1" applyAlignment="1">
      <alignment horizontal="justify" vertical="center"/>
    </xf>
    <xf numFmtId="0" fontId="41" fillId="0" borderId="3" xfId="27" applyFont="1" applyBorder="1" applyAlignment="1">
      <alignment vertical="center" wrapText="1"/>
    </xf>
    <xf numFmtId="0" fontId="41" fillId="0" borderId="0" xfId="27" applyFont="1" applyAlignment="1">
      <alignment vertical="center" wrapText="1"/>
    </xf>
    <xf numFmtId="172" fontId="37" fillId="0" borderId="9" xfId="27" applyNumberFormat="1" applyFont="1" applyBorder="1" applyAlignment="1">
      <alignment horizontal="center" vertical="center"/>
    </xf>
    <xf numFmtId="0" fontId="41" fillId="0" borderId="3" xfId="27" applyFont="1" applyBorder="1" applyAlignment="1">
      <alignment horizontal="left" vertical="center"/>
    </xf>
    <xf numFmtId="168" fontId="41" fillId="0" borderId="0" xfId="1" applyNumberFormat="1" applyFont="1" applyAlignment="1">
      <alignment vertical="center"/>
    </xf>
    <xf numFmtId="0" fontId="41" fillId="0" borderId="10" xfId="27" applyFont="1" applyBorder="1" applyAlignment="1">
      <alignment horizontal="center" vertical="center"/>
    </xf>
    <xf numFmtId="168" fontId="41" fillId="0" borderId="10" xfId="1" applyNumberFormat="1" applyFont="1" applyBorder="1" applyAlignment="1">
      <alignment vertical="center"/>
    </xf>
    <xf numFmtId="168" fontId="37" fillId="3" borderId="11" xfId="1" applyNumberFormat="1" applyFont="1" applyFill="1" applyBorder="1" applyAlignment="1">
      <alignment vertical="center"/>
    </xf>
    <xf numFmtId="2" fontId="38" fillId="9" borderId="9" xfId="42" applyNumberFormat="1" applyFont="1" applyFill="1" applyBorder="1" applyAlignment="1">
      <alignment horizontal="center" vertical="center" wrapText="1"/>
    </xf>
    <xf numFmtId="0" fontId="38" fillId="9" borderId="3" xfId="42" applyFont="1" applyFill="1" applyBorder="1" applyAlignment="1">
      <alignment horizontal="left" vertical="center" wrapText="1"/>
    </xf>
    <xf numFmtId="2" fontId="41" fillId="0" borderId="9" xfId="42" applyNumberFormat="1" applyFont="1" applyBorder="1" applyAlignment="1">
      <alignment horizontal="center" vertical="center"/>
    </xf>
    <xf numFmtId="2" fontId="37" fillId="0" borderId="3" xfId="42" applyNumberFormat="1" applyFont="1" applyBorder="1" applyAlignment="1">
      <alignment horizontal="left" vertical="center" wrapText="1"/>
    </xf>
    <xf numFmtId="0" fontId="41" fillId="0" borderId="3" xfId="42" applyFont="1" applyBorder="1" applyAlignment="1">
      <alignment horizontal="left" vertical="center" wrapText="1"/>
    </xf>
    <xf numFmtId="0" fontId="41" fillId="0" borderId="3" xfId="42" applyFont="1" applyBorder="1" applyAlignment="1">
      <alignment horizontal="center" vertical="center"/>
    </xf>
    <xf numFmtId="2" fontId="41" fillId="0" borderId="3" xfId="42" applyNumberFormat="1" applyFont="1" applyBorder="1" applyAlignment="1">
      <alignment horizontal="center" vertical="center"/>
    </xf>
    <xf numFmtId="0" fontId="36" fillId="3" borderId="9" xfId="50" applyFont="1" applyFill="1" applyBorder="1" applyAlignment="1">
      <alignment vertical="center"/>
    </xf>
    <xf numFmtId="2" fontId="41" fillId="0" borderId="9" xfId="62" applyNumberFormat="1" applyFont="1" applyBorder="1" applyAlignment="1">
      <alignment horizontal="center" vertical="center" wrapText="1"/>
    </xf>
    <xf numFmtId="2" fontId="41" fillId="0" borderId="3" xfId="62" applyNumberFormat="1" applyFont="1" applyBorder="1" applyAlignment="1">
      <alignment horizontal="center" vertical="center" wrapText="1"/>
    </xf>
    <xf numFmtId="2" fontId="37" fillId="4" borderId="3" xfId="42" applyNumberFormat="1" applyFont="1" applyFill="1" applyBorder="1" applyAlignment="1">
      <alignment horizontal="left" vertical="center" wrapText="1"/>
    </xf>
    <xf numFmtId="0" fontId="37" fillId="0" borderId="3" xfId="62" applyFont="1" applyBorder="1" applyAlignment="1">
      <alignment horizontal="left" vertical="center" wrapText="1"/>
    </xf>
    <xf numFmtId="2" fontId="41" fillId="0" borderId="9" xfId="50" applyNumberFormat="1" applyFont="1" applyBorder="1" applyAlignment="1">
      <alignment horizontal="center" vertical="center"/>
    </xf>
    <xf numFmtId="2" fontId="37" fillId="0" borderId="3" xfId="50" applyNumberFormat="1" applyFont="1" applyBorder="1" applyAlignment="1">
      <alignment horizontal="left" vertical="center" wrapText="1"/>
    </xf>
    <xf numFmtId="0" fontId="41" fillId="0" borderId="3" xfId="50" applyFont="1" applyBorder="1" applyAlignment="1">
      <alignment horizontal="left" vertical="center" wrapText="1"/>
    </xf>
    <xf numFmtId="2" fontId="41" fillId="0" borderId="3" xfId="50" applyNumberFormat="1" applyFont="1" applyBorder="1" applyAlignment="1" applyProtection="1">
      <alignment horizontal="center" vertical="center"/>
      <protection locked="0"/>
    </xf>
    <xf numFmtId="2" fontId="41" fillId="10" borderId="9" xfId="42" applyNumberFormat="1" applyFont="1" applyFill="1" applyBorder="1" applyAlignment="1">
      <alignment horizontal="center" vertical="center"/>
    </xf>
    <xf numFmtId="2" fontId="37" fillId="10" borderId="3" xfId="42" applyNumberFormat="1" applyFont="1" applyFill="1" applyBorder="1" applyAlignment="1">
      <alignment vertical="center" wrapText="1"/>
    </xf>
    <xf numFmtId="2" fontId="41" fillId="10" borderId="3" xfId="42" applyNumberFormat="1" applyFont="1" applyFill="1" applyBorder="1" applyAlignment="1">
      <alignment horizontal="left" vertical="center" wrapText="1"/>
    </xf>
    <xf numFmtId="0" fontId="41" fillId="10" borderId="3" xfId="42" applyFont="1" applyFill="1" applyBorder="1" applyAlignment="1">
      <alignment horizontal="center" vertical="center"/>
    </xf>
    <xf numFmtId="0" fontId="37" fillId="0" borderId="3" xfId="62" applyFont="1" applyBorder="1" applyAlignment="1">
      <alignment vertical="center"/>
    </xf>
    <xf numFmtId="0" fontId="41" fillId="0" borderId="3" xfId="44" applyFont="1" applyBorder="1" applyAlignment="1">
      <alignment horizontal="left" vertical="center" wrapText="1"/>
    </xf>
    <xf numFmtId="0" fontId="41" fillId="0" borderId="3" xfId="44" applyFont="1" applyBorder="1" applyAlignment="1">
      <alignment horizontal="center" vertical="center"/>
    </xf>
    <xf numFmtId="2" fontId="37" fillId="0" borderId="3" xfId="44" applyNumberFormat="1" applyFont="1" applyBorder="1" applyAlignment="1">
      <alignment vertical="center"/>
    </xf>
    <xf numFmtId="2" fontId="37" fillId="0" borderId="3" xfId="44" applyNumberFormat="1" applyFont="1" applyBorder="1" applyAlignment="1">
      <alignment vertical="center" wrapText="1"/>
    </xf>
    <xf numFmtId="0" fontId="42" fillId="0" borderId="3" xfId="50" applyFont="1" applyBorder="1" applyAlignment="1">
      <alignment horizontal="left" vertical="center" wrapText="1"/>
    </xf>
    <xf numFmtId="2" fontId="41" fillId="0" borderId="3" xfId="50" applyNumberFormat="1" applyFont="1" applyBorder="1" applyAlignment="1">
      <alignment horizontal="left" vertical="center" wrapText="1"/>
    </xf>
    <xf numFmtId="0" fontId="42" fillId="0" borderId="3" xfId="50" applyFont="1" applyBorder="1" applyAlignment="1">
      <alignment vertical="center" wrapText="1"/>
    </xf>
    <xf numFmtId="0" fontId="36" fillId="0" borderId="13" xfId="50" applyFont="1" applyBorder="1" applyAlignment="1">
      <alignment vertical="center"/>
    </xf>
    <xf numFmtId="0" fontId="42" fillId="0" borderId="12" xfId="50" applyFont="1" applyBorder="1" applyAlignment="1">
      <alignment horizontal="right" vertical="center"/>
    </xf>
    <xf numFmtId="2" fontId="38" fillId="9" borderId="15" xfId="42" applyNumberFormat="1" applyFont="1" applyFill="1" applyBorder="1" applyAlignment="1">
      <alignment horizontal="center" vertical="center" wrapText="1"/>
    </xf>
    <xf numFmtId="0" fontId="0" fillId="0" borderId="0" xfId="0" applyAlignment="1">
      <alignment horizontal="center"/>
    </xf>
    <xf numFmtId="2" fontId="32" fillId="5" borderId="4" xfId="0" applyNumberFormat="1" applyFont="1" applyFill="1" applyBorder="1" applyAlignment="1">
      <alignment horizontal="center" vertical="center" wrapText="1"/>
    </xf>
    <xf numFmtId="43" fontId="32" fillId="5" borderId="4" xfId="1" applyFont="1" applyFill="1" applyBorder="1" applyAlignment="1">
      <alignment horizontal="center" vertical="center" wrapText="1"/>
    </xf>
    <xf numFmtId="168" fontId="38" fillId="9" borderId="3" xfId="1" applyNumberFormat="1" applyFont="1" applyFill="1" applyBorder="1" applyAlignment="1">
      <alignment horizontal="right" vertical="center" wrapText="1"/>
    </xf>
    <xf numFmtId="168" fontId="41" fillId="0" borderId="3" xfId="1" applyNumberFormat="1" applyFont="1" applyFill="1" applyBorder="1" applyAlignment="1" applyProtection="1">
      <alignment horizontal="right" vertical="center"/>
    </xf>
    <xf numFmtId="168" fontId="42" fillId="3" borderId="3" xfId="1" applyNumberFormat="1" applyFont="1" applyFill="1" applyBorder="1" applyAlignment="1">
      <alignment horizontal="right" vertical="center"/>
    </xf>
    <xf numFmtId="168" fontId="42" fillId="0" borderId="12" xfId="1" applyNumberFormat="1" applyFont="1" applyBorder="1" applyAlignment="1">
      <alignment horizontal="right" vertical="center"/>
    </xf>
    <xf numFmtId="168" fontId="38" fillId="9" borderId="11" xfId="1" applyNumberFormat="1" applyFont="1" applyFill="1" applyBorder="1" applyAlignment="1">
      <alignment horizontal="right" vertical="center" wrapText="1"/>
    </xf>
    <xf numFmtId="0" fontId="37" fillId="3" borderId="0" xfId="27" applyFont="1" applyFill="1" applyAlignment="1">
      <alignment vertical="center"/>
    </xf>
    <xf numFmtId="0" fontId="28" fillId="0" borderId="0" xfId="0" applyFont="1" applyAlignment="1">
      <alignment vertical="center"/>
    </xf>
    <xf numFmtId="43" fontId="28" fillId="0" borderId="3" xfId="1" applyFont="1" applyBorder="1" applyAlignment="1" applyProtection="1">
      <alignment vertical="center" wrapText="1"/>
      <protection locked="0"/>
    </xf>
    <xf numFmtId="0" fontId="44" fillId="12" borderId="3" xfId="47" applyFont="1" applyFill="1" applyBorder="1" applyAlignment="1">
      <alignment vertical="center" wrapText="1"/>
    </xf>
    <xf numFmtId="0" fontId="44" fillId="4" borderId="3" xfId="49" applyFont="1" applyFill="1" applyBorder="1" applyAlignment="1">
      <alignment vertical="center" wrapText="1"/>
    </xf>
    <xf numFmtId="0" fontId="28" fillId="0" borderId="3" xfId="0" applyFont="1" applyBorder="1" applyAlignment="1">
      <alignment vertical="center"/>
    </xf>
    <xf numFmtId="43" fontId="28" fillId="0" borderId="3" xfId="1" applyFont="1" applyBorder="1" applyAlignment="1">
      <alignment vertical="center"/>
    </xf>
    <xf numFmtId="0" fontId="30" fillId="0" borderId="1" xfId="45" applyFont="1" applyBorder="1" applyAlignment="1">
      <alignment horizontal="center"/>
    </xf>
    <xf numFmtId="0" fontId="0" fillId="0" borderId="1" xfId="0" applyBorder="1"/>
    <xf numFmtId="168" fontId="27" fillId="0" borderId="1" xfId="1" applyNumberFormat="1" applyFont="1" applyBorder="1"/>
    <xf numFmtId="0" fontId="45" fillId="0" borderId="1" xfId="45" applyFont="1" applyBorder="1" applyAlignment="1">
      <alignment horizontal="center"/>
    </xf>
    <xf numFmtId="0" fontId="27" fillId="14" borderId="1" xfId="0" applyFont="1" applyFill="1" applyBorder="1" applyAlignment="1">
      <alignment horizontal="center" vertical="center"/>
    </xf>
    <xf numFmtId="0" fontId="0" fillId="4" borderId="0" xfId="0" applyFill="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27" fillId="0" borderId="1" xfId="0" applyFont="1" applyBorder="1" applyAlignment="1">
      <alignment horizontal="center"/>
    </xf>
    <xf numFmtId="0" fontId="27" fillId="14" borderId="2" xfId="0" applyFont="1" applyFill="1" applyBorder="1" applyAlignment="1" applyProtection="1">
      <alignment horizontal="center" vertical="center" wrapText="1"/>
      <protection locked="0"/>
    </xf>
    <xf numFmtId="43" fontId="27" fillId="14" borderId="2" xfId="1" applyFont="1" applyFill="1" applyBorder="1" applyAlignment="1" applyProtection="1">
      <alignment horizontal="center" vertical="center" wrapText="1"/>
      <protection locked="0"/>
    </xf>
    <xf numFmtId="0" fontId="27" fillId="11" borderId="1" xfId="0" applyFont="1" applyFill="1" applyBorder="1" applyAlignment="1">
      <alignment horizontal="center" vertical="center"/>
    </xf>
    <xf numFmtId="0" fontId="27" fillId="11" borderId="1" xfId="0" applyFont="1" applyFill="1" applyBorder="1" applyAlignment="1">
      <alignment horizontal="center"/>
    </xf>
    <xf numFmtId="0" fontId="45" fillId="15" borderId="1" xfId="45" applyFont="1" applyFill="1" applyBorder="1" applyAlignment="1">
      <alignment horizontal="center"/>
    </xf>
    <xf numFmtId="0" fontId="45" fillId="15" borderId="1" xfId="45" applyFont="1" applyFill="1" applyBorder="1" applyAlignment="1">
      <alignment horizontal="left"/>
    </xf>
    <xf numFmtId="168" fontId="27" fillId="15" borderId="1" xfId="1" applyNumberFormat="1" applyFont="1" applyFill="1" applyBorder="1"/>
    <xf numFmtId="49" fontId="37" fillId="16" borderId="27" xfId="42" applyNumberFormat="1" applyFont="1" applyFill="1" applyBorder="1" applyAlignment="1">
      <alignment horizontal="center" vertical="center" wrapText="1"/>
    </xf>
    <xf numFmtId="49" fontId="37" fillId="16" borderId="23" xfId="42" applyNumberFormat="1" applyFont="1" applyFill="1" applyBorder="1" applyAlignment="1">
      <alignment horizontal="center" vertical="center" wrapText="1"/>
    </xf>
    <xf numFmtId="168" fontId="42" fillId="14" borderId="25" xfId="1" applyNumberFormat="1" applyFont="1" applyFill="1" applyBorder="1" applyAlignment="1">
      <alignment horizontal="center" vertical="center" wrapText="1"/>
    </xf>
    <xf numFmtId="168" fontId="42" fillId="14" borderId="26" xfId="1" applyNumberFormat="1" applyFont="1" applyFill="1" applyBorder="1" applyAlignment="1">
      <alignment horizontal="center" vertical="center" wrapText="1"/>
    </xf>
    <xf numFmtId="49" fontId="37" fillId="16" borderId="0" xfId="42" applyNumberFormat="1" applyFont="1" applyFill="1" applyAlignment="1">
      <alignment horizontal="center" vertical="center" wrapText="1"/>
    </xf>
    <xf numFmtId="2" fontId="0" fillId="0" borderId="1" xfId="0" applyNumberFormat="1" applyBorder="1"/>
    <xf numFmtId="168" fontId="0" fillId="0" borderId="1" xfId="0" applyNumberFormat="1" applyBorder="1"/>
    <xf numFmtId="0" fontId="41" fillId="0" borderId="1" xfId="27" applyFont="1" applyBorder="1" applyAlignment="1">
      <alignment horizontal="center" vertical="center" wrapText="1"/>
    </xf>
    <xf numFmtId="49" fontId="37" fillId="16" borderId="1" xfId="42" applyNumberFormat="1" applyFont="1" applyFill="1" applyBorder="1" applyAlignment="1">
      <alignment horizontal="center" vertical="center" wrapText="1"/>
    </xf>
    <xf numFmtId="0" fontId="0" fillId="0" borderId="1" xfId="0" applyBorder="1" applyAlignment="1">
      <alignment vertical="center"/>
    </xf>
    <xf numFmtId="0" fontId="37" fillId="14" borderId="5" xfId="27" applyFont="1" applyFill="1" applyBorder="1" applyAlignment="1">
      <alignment horizontal="center" vertical="center"/>
    </xf>
    <xf numFmtId="0" fontId="37" fillId="14" borderId="6" xfId="27" applyFont="1" applyFill="1" applyBorder="1" applyAlignment="1">
      <alignment vertical="center"/>
    </xf>
    <xf numFmtId="0" fontId="37" fillId="14" borderId="6" xfId="27" applyFont="1" applyFill="1" applyBorder="1" applyAlignment="1">
      <alignment horizontal="center" vertical="center"/>
    </xf>
    <xf numFmtId="168" fontId="42" fillId="14" borderId="6" xfId="1" applyNumberFormat="1" applyFont="1" applyFill="1" applyBorder="1" applyAlignment="1" applyProtection="1">
      <alignment horizontal="center" vertical="center" wrapText="1"/>
      <protection locked="0"/>
    </xf>
    <xf numFmtId="0" fontId="41" fillId="0" borderId="1" xfId="27" applyFont="1" applyBorder="1" applyAlignment="1">
      <alignment vertical="center"/>
    </xf>
    <xf numFmtId="0" fontId="37" fillId="0" borderId="1" xfId="27" applyFont="1" applyBorder="1" applyAlignment="1">
      <alignment vertical="center"/>
    </xf>
    <xf numFmtId="0" fontId="41" fillId="0" borderId="1" xfId="27" applyFont="1" applyBorder="1" applyAlignment="1">
      <alignment vertical="center" wrapText="1"/>
    </xf>
    <xf numFmtId="0" fontId="41" fillId="0" borderId="1" xfId="27" applyFont="1" applyBorder="1" applyAlignment="1">
      <alignment horizontal="center" vertical="center"/>
    </xf>
    <xf numFmtId="168" fontId="41" fillId="0" borderId="1" xfId="1" applyNumberFormat="1" applyFont="1" applyBorder="1" applyAlignment="1">
      <alignment vertical="center"/>
    </xf>
    <xf numFmtId="0" fontId="37" fillId="0" borderId="1" xfId="27" applyFont="1" applyBorder="1" applyAlignment="1">
      <alignment horizontal="center" vertical="center"/>
    </xf>
    <xf numFmtId="168" fontId="37" fillId="0" borderId="1" xfId="1" applyNumberFormat="1" applyFont="1" applyBorder="1" applyAlignment="1">
      <alignment vertical="center"/>
    </xf>
    <xf numFmtId="168" fontId="41" fillId="0" borderId="1" xfId="1" applyNumberFormat="1" applyFont="1" applyBorder="1" applyAlignment="1">
      <alignment vertical="center" wrapText="1"/>
    </xf>
    <xf numFmtId="1" fontId="36" fillId="0" borderId="1" xfId="2" applyNumberFormat="1" applyFont="1" applyFill="1" applyBorder="1" applyAlignment="1">
      <alignment horizontal="center" vertical="center"/>
    </xf>
    <xf numFmtId="165" fontId="36" fillId="0" borderId="1" xfId="2" applyNumberFormat="1" applyFont="1" applyFill="1" applyBorder="1" applyAlignment="1">
      <alignment horizontal="center" vertical="center"/>
    </xf>
    <xf numFmtId="0" fontId="37" fillId="0" borderId="3" xfId="27" applyFont="1" applyBorder="1" applyAlignment="1">
      <alignment vertical="center"/>
    </xf>
    <xf numFmtId="49" fontId="37" fillId="16" borderId="6" xfId="42" applyNumberFormat="1" applyFont="1" applyFill="1" applyBorder="1" applyAlignment="1">
      <alignment horizontal="center" vertical="center" wrapText="1"/>
    </xf>
    <xf numFmtId="49" fontId="37" fillId="16" borderId="35" xfId="42" applyNumberFormat="1" applyFont="1" applyFill="1" applyBorder="1" applyAlignment="1">
      <alignment horizontal="center" vertical="center" wrapText="1"/>
    </xf>
    <xf numFmtId="165" fontId="37" fillId="0" borderId="16" xfId="27" applyNumberFormat="1" applyFont="1" applyBorder="1" applyAlignment="1">
      <alignment horizontal="center" vertical="center"/>
    </xf>
    <xf numFmtId="0" fontId="37" fillId="0" borderId="17" xfId="27" applyFont="1" applyBorder="1" applyAlignment="1">
      <alignment horizontal="justify" vertical="center"/>
    </xf>
    <xf numFmtId="0" fontId="41" fillId="0" borderId="19" xfId="27" applyFont="1" applyBorder="1" applyAlignment="1">
      <alignment horizontal="center" vertical="center"/>
    </xf>
    <xf numFmtId="168" fontId="41" fillId="0" borderId="19" xfId="1" applyNumberFormat="1" applyFont="1" applyBorder="1" applyAlignment="1">
      <alignment vertical="center"/>
    </xf>
    <xf numFmtId="0" fontId="41" fillId="0" borderId="19" xfId="27" applyFont="1" applyBorder="1" applyAlignment="1">
      <alignment vertical="center"/>
    </xf>
    <xf numFmtId="0" fontId="41" fillId="0" borderId="34" xfId="27" applyFont="1" applyBorder="1" applyAlignment="1">
      <alignment vertical="center"/>
    </xf>
    <xf numFmtId="0" fontId="41" fillId="0" borderId="36" xfId="27" applyFont="1" applyBorder="1" applyAlignment="1">
      <alignment vertical="center"/>
    </xf>
    <xf numFmtId="0" fontId="37" fillId="0" borderId="36" xfId="27" applyFont="1" applyBorder="1" applyAlignment="1">
      <alignment vertical="center"/>
    </xf>
    <xf numFmtId="165" fontId="37" fillId="0" borderId="13" xfId="27" applyNumberFormat="1" applyFont="1" applyBorder="1" applyAlignment="1">
      <alignment horizontal="center" vertical="center"/>
    </xf>
    <xf numFmtId="0" fontId="41" fillId="0" borderId="12" xfId="27" applyFont="1" applyBorder="1" applyAlignment="1">
      <alignment horizontal="justify" vertical="center"/>
    </xf>
    <xf numFmtId="0" fontId="41" fillId="0" borderId="6" xfId="27" applyFont="1" applyBorder="1" applyAlignment="1">
      <alignment horizontal="center" vertical="center"/>
    </xf>
    <xf numFmtId="168" fontId="41" fillId="0" borderId="6" xfId="1" applyNumberFormat="1" applyFont="1" applyBorder="1" applyAlignment="1">
      <alignment vertical="center"/>
    </xf>
    <xf numFmtId="0" fontId="41" fillId="0" borderId="6" xfId="27" applyFont="1" applyBorder="1" applyAlignment="1">
      <alignment vertical="center"/>
    </xf>
    <xf numFmtId="0" fontId="41" fillId="0" borderId="35" xfId="27" applyFont="1" applyBorder="1" applyAlignment="1">
      <alignment vertical="center"/>
    </xf>
    <xf numFmtId="0" fontId="37" fillId="3" borderId="11" xfId="27" applyFont="1" applyFill="1" applyBorder="1" applyAlignment="1">
      <alignment vertical="center"/>
    </xf>
    <xf numFmtId="168" fontId="37" fillId="3" borderId="33" xfId="1" applyNumberFormat="1" applyFont="1" applyFill="1" applyBorder="1" applyAlignment="1">
      <alignment vertical="center"/>
    </xf>
    <xf numFmtId="168" fontId="41" fillId="0" borderId="1" xfId="27" applyNumberFormat="1" applyFont="1" applyBorder="1" applyAlignment="1">
      <alignment vertical="center"/>
    </xf>
    <xf numFmtId="168" fontId="41" fillId="0" borderId="36" xfId="27" applyNumberFormat="1" applyFont="1" applyBorder="1" applyAlignment="1">
      <alignment vertical="center"/>
    </xf>
    <xf numFmtId="0" fontId="42" fillId="14" borderId="5" xfId="0" applyFont="1" applyFill="1" applyBorder="1" applyAlignment="1">
      <alignment horizontal="center" vertical="center"/>
    </xf>
    <xf numFmtId="0" fontId="42" fillId="14" borderId="6" xfId="0" applyFont="1" applyFill="1" applyBorder="1" applyAlignment="1">
      <alignment horizontal="center" vertical="center"/>
    </xf>
    <xf numFmtId="0" fontId="36" fillId="0" borderId="1" xfId="0" applyFont="1" applyBorder="1"/>
    <xf numFmtId="0" fontId="41" fillId="0" borderId="1" xfId="27" applyFont="1" applyBorder="1" applyProtection="1">
      <protection locked="0"/>
    </xf>
    <xf numFmtId="0" fontId="37" fillId="14" borderId="10" xfId="27" applyFont="1" applyFill="1" applyBorder="1" applyAlignment="1" applyProtection="1">
      <alignment horizontal="center" vertical="center"/>
      <protection locked="0"/>
    </xf>
    <xf numFmtId="168" fontId="42" fillId="14" borderId="10" xfId="1" applyNumberFormat="1" applyFont="1" applyFill="1" applyBorder="1" applyAlignment="1" applyProtection="1">
      <alignment horizontal="center" vertical="center"/>
      <protection locked="0"/>
    </xf>
    <xf numFmtId="0" fontId="37" fillId="3" borderId="32" xfId="27" applyFont="1" applyFill="1" applyBorder="1" applyAlignment="1" applyProtection="1">
      <alignment horizontal="center" vertical="center"/>
      <protection locked="0"/>
    </xf>
    <xf numFmtId="168" fontId="42" fillId="3" borderId="32" xfId="1" applyNumberFormat="1" applyFont="1" applyFill="1" applyBorder="1" applyAlignment="1">
      <alignment vertical="center"/>
    </xf>
    <xf numFmtId="168" fontId="36" fillId="0" borderId="1" xfId="1" applyNumberFormat="1" applyFont="1" applyBorder="1" applyAlignment="1">
      <alignment vertical="center"/>
    </xf>
    <xf numFmtId="0" fontId="37" fillId="0" borderId="1" xfId="27" applyFont="1" applyBorder="1" applyAlignment="1">
      <alignment horizontal="center" vertical="top" wrapText="1"/>
    </xf>
    <xf numFmtId="0" fontId="41" fillId="4" borderId="1" xfId="27" applyFont="1" applyFill="1" applyBorder="1" applyAlignment="1">
      <alignment horizontal="center" vertical="center"/>
    </xf>
    <xf numFmtId="0" fontId="41" fillId="4" borderId="1" xfId="27" applyFont="1" applyFill="1" applyBorder="1" applyAlignment="1">
      <alignment horizontal="center" vertical="top" wrapText="1"/>
    </xf>
    <xf numFmtId="165" fontId="36" fillId="0" borderId="1" xfId="0" applyNumberFormat="1" applyFont="1" applyBorder="1"/>
    <xf numFmtId="168" fontId="36" fillId="0" borderId="1" xfId="0" applyNumberFormat="1" applyFont="1" applyBorder="1"/>
    <xf numFmtId="168" fontId="41" fillId="0" borderId="1" xfId="27" applyNumberFormat="1" applyFont="1" applyBorder="1" applyProtection="1">
      <protection locked="0"/>
    </xf>
    <xf numFmtId="2" fontId="28" fillId="13" borderId="3" xfId="0" applyNumberFormat="1" applyFont="1" applyFill="1" applyBorder="1" applyAlignment="1">
      <alignment horizontal="center" vertical="center" wrapText="1"/>
    </xf>
    <xf numFmtId="2" fontId="29" fillId="13" borderId="3" xfId="0" applyNumberFormat="1" applyFont="1" applyFill="1" applyBorder="1" applyAlignment="1">
      <alignment horizontal="center" vertical="center" wrapText="1"/>
    </xf>
    <xf numFmtId="0" fontId="31" fillId="13" borderId="3" xfId="41" applyFont="1" applyFill="1" applyBorder="1" applyAlignment="1">
      <alignment horizontal="center" vertical="center" wrapText="1"/>
    </xf>
    <xf numFmtId="43" fontId="33" fillId="13" borderId="3" xfId="1" applyFont="1" applyFill="1" applyBorder="1" applyAlignment="1" applyProtection="1">
      <alignment horizontal="center" vertical="center" wrapText="1"/>
      <protection locked="0"/>
    </xf>
    <xf numFmtId="43" fontId="28" fillId="13" borderId="3" xfId="1" applyFont="1" applyFill="1" applyBorder="1" applyAlignment="1">
      <alignment horizontal="center" vertical="center" wrapText="1"/>
    </xf>
    <xf numFmtId="0" fontId="29" fillId="13" borderId="3" xfId="41" applyFont="1" applyFill="1" applyBorder="1" applyAlignment="1">
      <alignment horizontal="left" vertical="center" wrapText="1"/>
    </xf>
    <xf numFmtId="1" fontId="0" fillId="0" borderId="1" xfId="0" applyNumberFormat="1" applyBorder="1" applyAlignment="1">
      <alignment vertical="center"/>
    </xf>
    <xf numFmtId="168" fontId="0" fillId="0" borderId="1" xfId="0" applyNumberFormat="1" applyBorder="1" applyAlignment="1">
      <alignment vertical="center"/>
    </xf>
    <xf numFmtId="0" fontId="41" fillId="0" borderId="40" xfId="27" quotePrefix="1" applyFont="1" applyBorder="1" applyAlignment="1">
      <alignment horizontal="center" vertical="center"/>
    </xf>
    <xf numFmtId="0" fontId="41" fillId="0" borderId="41" xfId="27" applyFont="1" applyBorder="1" applyAlignment="1">
      <alignment horizontal="left" vertical="center" wrapText="1"/>
    </xf>
    <xf numFmtId="0" fontId="41" fillId="0" borderId="41" xfId="27" applyFont="1" applyBorder="1" applyAlignment="1">
      <alignment horizontal="center" vertical="center"/>
    </xf>
    <xf numFmtId="168" fontId="41" fillId="0" borderId="41" xfId="1" applyNumberFormat="1" applyFont="1" applyBorder="1" applyAlignment="1">
      <alignment vertical="center"/>
    </xf>
    <xf numFmtId="0" fontId="0" fillId="0" borderId="41" xfId="0" applyBorder="1" applyAlignment="1">
      <alignment vertical="center"/>
    </xf>
    <xf numFmtId="168" fontId="0" fillId="0" borderId="41" xfId="0" applyNumberFormat="1" applyBorder="1" applyAlignment="1">
      <alignment vertical="center"/>
    </xf>
    <xf numFmtId="0" fontId="41" fillId="13" borderId="14" xfId="27" quotePrefix="1" applyFont="1" applyFill="1" applyBorder="1" applyAlignment="1">
      <alignment horizontal="center" vertical="center"/>
    </xf>
    <xf numFmtId="0" fontId="41" fillId="13" borderId="10" xfId="27" applyFont="1" applyFill="1" applyBorder="1" applyAlignment="1">
      <alignment horizontal="left" vertical="center" wrapText="1"/>
    </xf>
    <xf numFmtId="0" fontId="0" fillId="0" borderId="41" xfId="0" applyBorder="1"/>
    <xf numFmtId="2" fontId="0" fillId="0" borderId="41" xfId="0" applyNumberFormat="1" applyBorder="1"/>
    <xf numFmtId="168" fontId="0" fillId="0" borderId="41" xfId="0" applyNumberFormat="1" applyBorder="1"/>
    <xf numFmtId="0" fontId="36" fillId="0" borderId="3" xfId="50" applyFont="1" applyBorder="1" applyAlignment="1">
      <alignment vertical="center" wrapText="1"/>
    </xf>
    <xf numFmtId="2" fontId="41" fillId="18" borderId="9" xfId="42" applyNumberFormat="1" applyFont="1" applyFill="1" applyBorder="1" applyAlignment="1">
      <alignment horizontal="center" vertical="center"/>
    </xf>
    <xf numFmtId="0" fontId="42" fillId="13" borderId="3" xfId="50" applyFont="1" applyFill="1" applyBorder="1" applyAlignment="1">
      <alignment vertical="center" wrapText="1"/>
    </xf>
    <xf numFmtId="0" fontId="41" fillId="13" borderId="3" xfId="44" applyFont="1" applyFill="1" applyBorder="1" applyAlignment="1">
      <alignment horizontal="left" vertical="center" wrapText="1"/>
    </xf>
    <xf numFmtId="0" fontId="27" fillId="14" borderId="1" xfId="0" applyFont="1" applyFill="1" applyBorder="1" applyAlignment="1">
      <alignment horizontal="center" vertical="center"/>
    </xf>
    <xf numFmtId="43" fontId="0" fillId="0" borderId="0" xfId="0" applyNumberFormat="1"/>
    <xf numFmtId="43" fontId="0" fillId="0" borderId="1" xfId="1" applyFont="1" applyBorder="1" applyAlignment="1">
      <alignment horizontal="center"/>
    </xf>
    <xf numFmtId="43" fontId="27" fillId="15" borderId="1" xfId="1" applyFont="1" applyFill="1" applyBorder="1"/>
    <xf numFmtId="43" fontId="0" fillId="0" borderId="1" xfId="1" applyFont="1" applyBorder="1" applyAlignment="1">
      <alignment horizontal="center" vertical="center"/>
    </xf>
    <xf numFmtId="43" fontId="0" fillId="13" borderId="1" xfId="1" applyFont="1" applyFill="1" applyBorder="1" applyAlignment="1">
      <alignment horizontal="center" vertical="center"/>
    </xf>
    <xf numFmtId="43" fontId="0" fillId="0" borderId="1" xfId="0" applyNumberFormat="1" applyBorder="1"/>
    <xf numFmtId="43" fontId="29" fillId="0" borderId="3" xfId="1" applyFont="1" applyBorder="1" applyAlignment="1" applyProtection="1">
      <alignment horizontal="center" vertical="center" wrapText="1"/>
      <protection locked="0"/>
    </xf>
    <xf numFmtId="43" fontId="29" fillId="4" borderId="3" xfId="1" applyFont="1" applyFill="1" applyBorder="1" applyAlignment="1" applyProtection="1">
      <alignment horizontal="center" vertical="center" wrapText="1"/>
      <protection locked="0"/>
    </xf>
    <xf numFmtId="43" fontId="29" fillId="4" borderId="3" xfId="1" applyFont="1" applyFill="1" applyBorder="1" applyAlignment="1">
      <alignment horizontal="center" vertical="center" wrapText="1"/>
    </xf>
    <xf numFmtId="43" fontId="28" fillId="0" borderId="3" xfId="1" applyFont="1" applyBorder="1" applyAlignment="1" applyProtection="1">
      <alignment horizontal="center" vertical="center" wrapText="1"/>
      <protection locked="0"/>
    </xf>
    <xf numFmtId="43" fontId="28" fillId="6" borderId="3" xfId="1" applyFont="1" applyFill="1" applyBorder="1" applyAlignment="1">
      <alignment horizontal="center" vertical="center" wrapText="1"/>
    </xf>
    <xf numFmtId="43" fontId="28" fillId="4" borderId="3" xfId="1" applyFont="1" applyFill="1" applyBorder="1" applyAlignment="1">
      <alignment horizontal="center" vertical="center" wrapText="1"/>
    </xf>
    <xf numFmtId="43" fontId="31" fillId="4" borderId="3" xfId="1" applyFont="1" applyFill="1" applyBorder="1" applyAlignment="1" applyProtection="1">
      <alignment horizontal="center" vertical="center" wrapText="1"/>
      <protection locked="0"/>
    </xf>
    <xf numFmtId="43" fontId="0" fillId="0" borderId="1" xfId="0" applyNumberFormat="1" applyBorder="1" applyAlignment="1">
      <alignment vertical="center"/>
    </xf>
    <xf numFmtId="43" fontId="41" fillId="0" borderId="1" xfId="27" applyNumberFormat="1" applyFont="1" applyBorder="1" applyAlignment="1">
      <alignment vertical="center"/>
    </xf>
    <xf numFmtId="43" fontId="36" fillId="0" borderId="1" xfId="0" applyNumberFormat="1" applyFont="1" applyBorder="1"/>
    <xf numFmtId="43" fontId="36" fillId="0" borderId="1" xfId="1" applyFont="1" applyBorder="1"/>
    <xf numFmtId="43" fontId="41" fillId="0" borderId="1" xfId="27" applyNumberFormat="1" applyFont="1" applyBorder="1" applyProtection="1">
      <protection locked="0"/>
    </xf>
    <xf numFmtId="0" fontId="37" fillId="14" borderId="14" xfId="27" applyFont="1" applyFill="1" applyBorder="1" applyAlignment="1" applyProtection="1">
      <alignment horizontal="center" vertical="center"/>
      <protection locked="0"/>
    </xf>
    <xf numFmtId="0" fontId="37" fillId="14" borderId="10" xfId="27" applyFont="1" applyFill="1" applyBorder="1" applyAlignment="1" applyProtection="1">
      <alignment horizontal="center" vertical="center" wrapText="1"/>
      <protection locked="0"/>
    </xf>
    <xf numFmtId="0" fontId="37" fillId="3" borderId="43" xfId="27" applyFont="1" applyFill="1" applyBorder="1" applyProtection="1">
      <protection locked="0"/>
    </xf>
    <xf numFmtId="0" fontId="41" fillId="0" borderId="1" xfId="27" applyFont="1" applyBorder="1" applyAlignment="1">
      <alignment horizontal="center" vertical="top" wrapText="1"/>
    </xf>
    <xf numFmtId="43" fontId="41" fillId="0" borderId="1" xfId="1" applyFont="1" applyBorder="1" applyProtection="1">
      <protection locked="0"/>
    </xf>
    <xf numFmtId="0" fontId="37" fillId="0" borderId="1" xfId="27" applyFont="1" applyBorder="1" applyAlignment="1">
      <alignment horizontal="center" vertical="top"/>
    </xf>
    <xf numFmtId="0" fontId="41" fillId="0" borderId="1" xfId="27" applyFont="1" applyBorder="1" applyAlignment="1">
      <alignment horizontal="center" vertical="top"/>
    </xf>
    <xf numFmtId="0" fontId="41" fillId="4" borderId="1" xfId="27" applyFont="1" applyFill="1" applyBorder="1" applyAlignment="1">
      <alignment horizontal="center" vertical="top"/>
    </xf>
    <xf numFmtId="43" fontId="0" fillId="0" borderId="1" xfId="1" applyFont="1" applyBorder="1"/>
    <xf numFmtId="43" fontId="0" fillId="0" borderId="1" xfId="1" applyFont="1" applyBorder="1" applyAlignment="1">
      <alignment vertical="center"/>
    </xf>
    <xf numFmtId="0" fontId="27" fillId="0" borderId="0" xfId="0" applyFont="1" applyAlignment="1">
      <alignment horizontal="center"/>
    </xf>
    <xf numFmtId="0" fontId="27" fillId="0" borderId="1" xfId="0" applyFont="1" applyBorder="1"/>
    <xf numFmtId="43" fontId="27" fillId="0" borderId="0" xfId="0" applyNumberFormat="1" applyFont="1"/>
    <xf numFmtId="0" fontId="0" fillId="13" borderId="0" xfId="0" applyFill="1"/>
    <xf numFmtId="43" fontId="27" fillId="13" borderId="0" xfId="0" applyNumberFormat="1" applyFont="1" applyFill="1" applyAlignment="1">
      <alignment horizontal="center"/>
    </xf>
    <xf numFmtId="0" fontId="27" fillId="13" borderId="0" xfId="0" applyFont="1" applyFill="1" applyAlignment="1">
      <alignment horizontal="center"/>
    </xf>
    <xf numFmtId="43" fontId="27" fillId="13" borderId="0" xfId="1" applyFont="1" applyFill="1" applyAlignment="1">
      <alignment horizontal="center"/>
    </xf>
    <xf numFmtId="0" fontId="27" fillId="13" borderId="0" xfId="0" applyFont="1" applyFill="1"/>
    <xf numFmtId="0" fontId="27" fillId="0" borderId="1" xfId="0" applyFont="1" applyBorder="1" applyAlignment="1">
      <alignment horizontal="center"/>
    </xf>
    <xf numFmtId="43" fontId="0" fillId="0" borderId="1" xfId="0" applyNumberFormat="1" applyBorder="1"/>
    <xf numFmtId="43" fontId="27" fillId="0" borderId="1" xfId="1" applyFont="1" applyBorder="1" applyAlignment="1">
      <alignment horizontal="center"/>
    </xf>
    <xf numFmtId="43" fontId="0" fillId="0" borderId="1" xfId="0" applyNumberFormat="1" applyBorder="1" applyAlignment="1">
      <alignment vertical="center"/>
    </xf>
    <xf numFmtId="43" fontId="0" fillId="0" borderId="1" xfId="77" applyFont="1" applyBorder="1" applyAlignment="1">
      <alignment vertical="center"/>
    </xf>
    <xf numFmtId="0" fontId="27" fillId="13" borderId="0" xfId="0" applyFont="1" applyFill="1" applyAlignment="1"/>
    <xf numFmtId="0" fontId="27" fillId="0" borderId="0" xfId="0" applyFont="1" applyBorder="1" applyAlignment="1"/>
    <xf numFmtId="0" fontId="0" fillId="0" borderId="1" xfId="0" applyBorder="1" applyAlignment="1">
      <alignment horizontal="center"/>
    </xf>
    <xf numFmtId="43" fontId="27" fillId="0" borderId="1" xfId="1" applyFont="1" applyBorder="1" applyAlignment="1"/>
    <xf numFmtId="0" fontId="27" fillId="0" borderId="25" xfId="0" applyFont="1" applyBorder="1" applyAlignment="1">
      <alignment horizontal="center"/>
    </xf>
    <xf numFmtId="0" fontId="27" fillId="0" borderId="44" xfId="0" applyFont="1" applyBorder="1" applyAlignment="1">
      <alignment horizontal="center"/>
    </xf>
    <xf numFmtId="0" fontId="27" fillId="0" borderId="26" xfId="0" applyFont="1" applyBorder="1" applyAlignment="1">
      <alignment horizontal="center"/>
    </xf>
    <xf numFmtId="168" fontId="27" fillId="11" borderId="1" xfId="1" applyNumberFormat="1" applyFont="1" applyFill="1" applyBorder="1" applyAlignment="1">
      <alignment horizontal="center" vertical="center" wrapText="1"/>
    </xf>
    <xf numFmtId="0" fontId="45" fillId="13" borderId="24" xfId="45" applyFont="1" applyFill="1" applyBorder="1" applyAlignment="1">
      <alignment horizontal="center" vertical="center"/>
    </xf>
    <xf numFmtId="0" fontId="45" fillId="13" borderId="22" xfId="45" applyFont="1" applyFill="1" applyBorder="1" applyAlignment="1">
      <alignment horizontal="center" vertical="center"/>
    </xf>
    <xf numFmtId="0" fontId="45" fillId="11" borderId="1" xfId="45" applyFont="1" applyFill="1" applyBorder="1" applyAlignment="1">
      <alignment horizontal="center" vertical="center"/>
    </xf>
    <xf numFmtId="0" fontId="27" fillId="0" borderId="1" xfId="0" applyFont="1" applyBorder="1" applyAlignment="1">
      <alignment horizontal="center"/>
    </xf>
    <xf numFmtId="0" fontId="27" fillId="14" borderId="1" xfId="0" applyFont="1" applyFill="1" applyBorder="1" applyAlignment="1">
      <alignment horizontal="center" vertical="center"/>
    </xf>
    <xf numFmtId="0" fontId="46" fillId="13" borderId="20" xfId="0" applyFont="1" applyFill="1" applyBorder="1" applyAlignment="1" applyProtection="1">
      <alignment horizontal="center" vertical="center" wrapText="1"/>
      <protection locked="0"/>
    </xf>
    <xf numFmtId="0" fontId="46" fillId="13" borderId="22" xfId="0" applyFont="1" applyFill="1" applyBorder="1" applyAlignment="1" applyProtection="1">
      <alignment horizontal="center" vertical="center" wrapText="1"/>
      <protection locked="0"/>
    </xf>
    <xf numFmtId="0" fontId="46" fillId="13" borderId="21" xfId="0" applyFont="1" applyFill="1" applyBorder="1" applyAlignment="1" applyProtection="1">
      <alignment horizontal="center" vertical="center" wrapText="1"/>
      <protection locked="0"/>
    </xf>
    <xf numFmtId="0" fontId="27" fillId="13" borderId="28" xfId="0" applyFont="1" applyFill="1" applyBorder="1" applyAlignment="1">
      <alignment horizontal="center" vertical="center"/>
    </xf>
    <xf numFmtId="0" fontId="27" fillId="13" borderId="0" xfId="0" applyFont="1" applyFill="1" applyAlignment="1">
      <alignment horizontal="center" vertical="center"/>
    </xf>
    <xf numFmtId="0" fontId="42" fillId="3" borderId="3" xfId="50" applyFont="1" applyFill="1" applyBorder="1" applyAlignment="1">
      <alignment horizontal="right" vertical="center"/>
    </xf>
    <xf numFmtId="0" fontId="38" fillId="9" borderId="11" xfId="42" applyFont="1" applyFill="1" applyBorder="1" applyAlignment="1">
      <alignment horizontal="right" vertical="center" wrapText="1"/>
    </xf>
    <xf numFmtId="0" fontId="42" fillId="13" borderId="18" xfId="50" applyFont="1" applyFill="1" applyBorder="1" applyAlignment="1">
      <alignment horizontal="center" vertical="center"/>
    </xf>
    <xf numFmtId="0" fontId="42" fillId="13" borderId="19" xfId="50" applyFont="1" applyFill="1" applyBorder="1" applyAlignment="1">
      <alignment horizontal="center" vertical="center"/>
    </xf>
    <xf numFmtId="168" fontId="42" fillId="13" borderId="19" xfId="1" applyNumberFormat="1" applyFont="1" applyFill="1" applyBorder="1" applyAlignment="1">
      <alignment horizontal="center" vertical="center"/>
    </xf>
    <xf numFmtId="0" fontId="27" fillId="13" borderId="1" xfId="0" applyFont="1" applyFill="1" applyBorder="1" applyAlignment="1">
      <alignment horizontal="center" vertical="center"/>
    </xf>
    <xf numFmtId="0" fontId="37" fillId="13" borderId="24" xfId="27" applyFont="1" applyFill="1" applyBorder="1" applyAlignment="1">
      <alignment horizontal="center" vertical="center" wrapText="1"/>
    </xf>
    <xf numFmtId="0" fontId="37" fillId="13" borderId="22" xfId="27" applyFont="1" applyFill="1" applyBorder="1" applyAlignment="1">
      <alignment horizontal="center" vertical="center" wrapText="1"/>
    </xf>
    <xf numFmtId="0" fontId="37" fillId="13" borderId="21" xfId="27" applyFont="1" applyFill="1" applyBorder="1" applyAlignment="1">
      <alignment horizontal="center" vertical="center" wrapText="1"/>
    </xf>
    <xf numFmtId="0" fontId="37" fillId="3" borderId="15" xfId="27" applyFont="1" applyFill="1" applyBorder="1" applyAlignment="1">
      <alignment horizontal="right" vertical="center"/>
    </xf>
    <xf numFmtId="0" fontId="37" fillId="3" borderId="11" xfId="27" applyFont="1" applyFill="1" applyBorder="1" applyAlignment="1">
      <alignment horizontal="right" vertical="center"/>
    </xf>
    <xf numFmtId="0" fontId="27" fillId="13" borderId="19" xfId="0" applyFont="1" applyFill="1" applyBorder="1" applyAlignment="1">
      <alignment horizontal="center" vertical="center"/>
    </xf>
    <xf numFmtId="0" fontId="27" fillId="13" borderId="34" xfId="0" applyFont="1" applyFill="1" applyBorder="1" applyAlignment="1">
      <alignment horizontal="center" vertical="center"/>
    </xf>
    <xf numFmtId="0" fontId="37" fillId="3" borderId="15" xfId="27" applyFont="1" applyFill="1" applyBorder="1" applyAlignment="1">
      <alignment horizontal="center" vertical="center"/>
    </xf>
    <xf numFmtId="0" fontId="37" fillId="3" borderId="11" xfId="27" applyFont="1" applyFill="1" applyBorder="1" applyAlignment="1">
      <alignment horizontal="center" vertical="center"/>
    </xf>
    <xf numFmtId="0" fontId="43" fillId="13" borderId="29" xfId="27" applyFont="1" applyFill="1" applyBorder="1" applyAlignment="1">
      <alignment horizontal="center" vertical="center"/>
    </xf>
    <xf numFmtId="0" fontId="43" fillId="13" borderId="30" xfId="27" applyFont="1" applyFill="1" applyBorder="1" applyAlignment="1">
      <alignment horizontal="center" vertical="center"/>
    </xf>
    <xf numFmtId="0" fontId="43" fillId="13" borderId="31" xfId="27" applyFont="1" applyFill="1" applyBorder="1" applyAlignment="1">
      <alignment horizontal="center" vertical="center"/>
    </xf>
    <xf numFmtId="0" fontId="38" fillId="8" borderId="11" xfId="41" applyFont="1" applyFill="1" applyBorder="1" applyAlignment="1">
      <alignment horizontal="center" vertical="center" wrapText="1"/>
    </xf>
    <xf numFmtId="0" fontId="42" fillId="13" borderId="29" xfId="0" applyFont="1" applyFill="1" applyBorder="1" applyAlignment="1">
      <alignment horizontal="center" vertical="center" wrapText="1"/>
    </xf>
    <xf numFmtId="0" fontId="42" fillId="13" borderId="30" xfId="0" applyFont="1" applyFill="1" applyBorder="1" applyAlignment="1">
      <alignment horizontal="center" vertical="center" wrapText="1"/>
    </xf>
    <xf numFmtId="0" fontId="42" fillId="13" borderId="31" xfId="0" applyFont="1" applyFill="1" applyBorder="1" applyAlignment="1">
      <alignment horizontal="center" vertical="center" wrapText="1"/>
    </xf>
    <xf numFmtId="0" fontId="37" fillId="3" borderId="42" xfId="27" applyFont="1" applyFill="1" applyBorder="1" applyAlignment="1" applyProtection="1">
      <alignment horizontal="center" vertical="center"/>
      <protection locked="0"/>
    </xf>
    <xf numFmtId="0" fontId="37" fillId="3" borderId="32" xfId="27" applyFont="1" applyFill="1" applyBorder="1" applyAlignment="1" applyProtection="1">
      <alignment horizontal="center" vertical="center"/>
      <protection locked="0"/>
    </xf>
    <xf numFmtId="0" fontId="37" fillId="17" borderId="38" xfId="30" applyFont="1" applyFill="1" applyBorder="1" applyAlignment="1">
      <alignment horizontal="center" vertical="top" wrapText="1"/>
    </xf>
    <xf numFmtId="0" fontId="37" fillId="17" borderId="39" xfId="30" applyFont="1" applyFill="1" applyBorder="1" applyAlignment="1">
      <alignment horizontal="center" vertical="top" wrapText="1"/>
    </xf>
    <xf numFmtId="0" fontId="37" fillId="17" borderId="37" xfId="30" applyFont="1" applyFill="1" applyBorder="1" applyAlignment="1">
      <alignment horizontal="center" vertical="top" wrapText="1"/>
    </xf>
    <xf numFmtId="0" fontId="45" fillId="13" borderId="0" xfId="45" applyFont="1" applyFill="1" applyBorder="1" applyAlignment="1">
      <alignment horizontal="center" vertical="center"/>
    </xf>
    <xf numFmtId="43" fontId="0" fillId="0" borderId="0" xfId="0" applyNumberFormat="1" applyAlignment="1">
      <alignment horizontal="center"/>
    </xf>
  </cellXfs>
  <cellStyles count="84">
    <cellStyle name="Comma" xfId="1" builtinId="3"/>
    <cellStyle name="Comma 10" xfId="2"/>
    <cellStyle name="Comma 10 2" xfId="3"/>
    <cellStyle name="Comma 10 2 2" xfId="71"/>
    <cellStyle name="Comma 10 3" xfId="70"/>
    <cellStyle name="Comma 2" xfId="4"/>
    <cellStyle name="Comma 2 2" xfId="5"/>
    <cellStyle name="Comma 2 2 2" xfId="6"/>
    <cellStyle name="Comma 2 2 2 2" xfId="7"/>
    <cellStyle name="Comma 2 2 2 2 2" xfId="75"/>
    <cellStyle name="Comma 2 2 2 3" xfId="74"/>
    <cellStyle name="Comma 2 2 2 5" xfId="8"/>
    <cellStyle name="Comma 2 2 3" xfId="9"/>
    <cellStyle name="Comma 2 2 3 2" xfId="76"/>
    <cellStyle name="Comma 2 2 4" xfId="73"/>
    <cellStyle name="Comma 2 3" xfId="10"/>
    <cellStyle name="Comma 2 3 2" xfId="11"/>
    <cellStyle name="Comma 2 3 2 2" xfId="77"/>
    <cellStyle name="Comma 2 4" xfId="12"/>
    <cellStyle name="Comma 2 4 2" xfId="78"/>
    <cellStyle name="Comma 2 5" xfId="72"/>
    <cellStyle name="Comma 3" xfId="13"/>
    <cellStyle name="Comma 3 2" xfId="79"/>
    <cellStyle name="Comma 4" xfId="14"/>
    <cellStyle name="Comma 5" xfId="15"/>
    <cellStyle name="Comma 5 2" xfId="80"/>
    <cellStyle name="Comma 6" xfId="16"/>
    <cellStyle name="Comma 6 2" xfId="81"/>
    <cellStyle name="Comma 7" xfId="69"/>
    <cellStyle name="Comma 84" xfId="17"/>
    <cellStyle name="Comma 84 2" xfId="18"/>
    <cellStyle name="Comma 84 2 2" xfId="83"/>
    <cellStyle name="Comma 84 3" xfId="82"/>
    <cellStyle name="Excel Built-in Explanatory Text" xfId="19"/>
    <cellStyle name="Excel Built-in Explanatory Text 2" xfId="20"/>
    <cellStyle name="Excel Built-in Explanatory Text 2 2" xfId="21"/>
    <cellStyle name="Excel Built-in Normal" xfId="22"/>
    <cellStyle name="Excel Built-in Normal 1" xfId="23"/>
    <cellStyle name="Explanatory Text 2" xfId="24"/>
    <cellStyle name="Explanatory Text 2 2" xfId="25"/>
    <cellStyle name="Explanatory Text 3" xfId="26"/>
    <cellStyle name="Normal" xfId="0" builtinId="0"/>
    <cellStyle name="Normal - Style1" xfId="27"/>
    <cellStyle name="Normal 10" xfId="28"/>
    <cellStyle name="Normal 10 2" xfId="29"/>
    <cellStyle name="Normal 11" xfId="30"/>
    <cellStyle name="Normal 12" xfId="31"/>
    <cellStyle name="Normal 13" xfId="32"/>
    <cellStyle name="Normal 14" xfId="33"/>
    <cellStyle name="Normal 14 2" xfId="34"/>
    <cellStyle name="Normal 14 2 2" xfId="35"/>
    <cellStyle name="Normal 15" xfId="36"/>
    <cellStyle name="Normal 16" xfId="37"/>
    <cellStyle name="Normal 17" xfId="38"/>
    <cellStyle name="Normal 18" xfId="39"/>
    <cellStyle name="Normal 19" xfId="40"/>
    <cellStyle name="Normal 2" xfId="41"/>
    <cellStyle name="Normal 2 1" xfId="42"/>
    <cellStyle name="Normal 2 10" xfId="43"/>
    <cellStyle name="Normal 2 2" xfId="44"/>
    <cellStyle name="Normal 2 3" xfId="45"/>
    <cellStyle name="Normal 2 4" xfId="46"/>
    <cellStyle name="Normal 20" xfId="47"/>
    <cellStyle name="Normal 21" xfId="48"/>
    <cellStyle name="Normal 22" xfId="49"/>
    <cellStyle name="Normal 3" xfId="50"/>
    <cellStyle name="Normal 3 2" xfId="51"/>
    <cellStyle name="Normal 3 2 2" xfId="52"/>
    <cellStyle name="Normal 4" xfId="53"/>
    <cellStyle name="Normal 4 2" xfId="54"/>
    <cellStyle name="Normal 4 3" xfId="55"/>
    <cellStyle name="Normal 5" xfId="56"/>
    <cellStyle name="Normal 55" xfId="57"/>
    <cellStyle name="Normal 6" xfId="58"/>
    <cellStyle name="Normal 7" xfId="59"/>
    <cellStyle name="Normal 8" xfId="60"/>
    <cellStyle name="Normal 9" xfId="61"/>
    <cellStyle name="Normal_costing sheet" xfId="62"/>
    <cellStyle name="Normal_KFC-TOTAL MALL-BANGLORE-BOQ-060309" xfId="63"/>
    <cellStyle name="Normal_Sheet1" xfId="64"/>
    <cellStyle name="Style 1" xfId="65"/>
    <cellStyle name="Style 1 2" xfId="66"/>
    <cellStyle name="Style 1 3" xfId="67"/>
    <cellStyle name="Style 1 4" xfId="68"/>
  </cellStyles>
  <dxfs count="1">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198003</xdr:colOff>
      <xdr:row>2</xdr:row>
      <xdr:rowOff>0</xdr:rowOff>
    </xdr:from>
    <xdr:ext cx="184731" cy="264560"/>
    <xdr:sp macro="" textlink="">
      <xdr:nvSpPr>
        <xdr:cNvPr id="2" name="TextBox 1">
          <a:extLst>
            <a:ext uri="{FF2B5EF4-FFF2-40B4-BE49-F238E27FC236}">
              <a16:creationId xmlns:a16="http://schemas.microsoft.com/office/drawing/2014/main" id="{004FFC6C-3BB8-2222-A50B-FBACA49DC4A4}"/>
            </a:ext>
          </a:extLst>
        </xdr:cNvPr>
        <xdr:cNvSpPr txBox="1"/>
      </xdr:nvSpPr>
      <xdr:spPr>
        <a:xfrm>
          <a:off x="5455803"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rive%20-%20D\Manish%20-%20FDT\Lucknow%20-%20Adani%20Airport\FDT%20Data\Semollia%20Kitchen\A9\Billing\RA-01\A09%20RA1%20FDT26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p;I"/>
      <sheetName val="Plumbing"/>
      <sheetName val="HVAC"/>
    </sheetNames>
    <sheetDataSet>
      <sheetData sheetId="0" refreshError="1"/>
      <sheetData sheetId="1" refreshError="1">
        <row r="4">
          <cell r="J4">
            <v>16.12875</v>
          </cell>
        </row>
        <row r="7">
          <cell r="J7">
            <v>83.086500000000001</v>
          </cell>
        </row>
        <row r="11">
          <cell r="J11">
            <v>101.66400000000002</v>
          </cell>
        </row>
        <row r="20">
          <cell r="J20">
            <v>42.515999999999998</v>
          </cell>
        </row>
      </sheetData>
      <sheetData sheetId="2" refreshError="1">
        <row r="5">
          <cell r="J5">
            <v>4.8</v>
          </cell>
        </row>
        <row r="9">
          <cell r="J9">
            <v>0.6</v>
          </cell>
        </row>
        <row r="12">
          <cell r="J12">
            <v>1</v>
          </cell>
        </row>
        <row r="13">
          <cell r="J13">
            <v>1</v>
          </cell>
        </row>
      </sheetData>
      <sheetData sheetId="3" refreshError="1">
        <row r="10">
          <cell r="I10">
            <v>80</v>
          </cell>
        </row>
        <row r="11">
          <cell r="I11">
            <v>5</v>
          </cell>
        </row>
        <row r="16">
          <cell r="D16">
            <v>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view="pageBreakPreview" zoomScaleNormal="100" zoomScaleSheetLayoutView="100" workbookViewId="0">
      <pane xSplit="2" ySplit="3" topLeftCell="C4" activePane="bottomRight" state="frozen"/>
      <selection pane="topRight" activeCell="C1" sqref="C1"/>
      <selection pane="bottomLeft" activeCell="A5" sqref="A5"/>
      <selection pane="bottomRight" activeCell="G17" sqref="G17"/>
    </sheetView>
  </sheetViews>
  <sheetFormatPr defaultRowHeight="14.5"/>
  <cols>
    <col min="1" max="1" width="6" bestFit="1" customWidth="1"/>
    <col min="2" max="2" width="39.1796875" bestFit="1" customWidth="1"/>
    <col min="3" max="3" width="11.54296875" bestFit="1" customWidth="1"/>
    <col min="4" max="5" width="12.81640625" style="170" bestFit="1" customWidth="1"/>
    <col min="6" max="6" width="19.453125" style="170" customWidth="1"/>
    <col min="7" max="7" width="16.1796875" style="170" bestFit="1" customWidth="1"/>
    <col min="8" max="8" width="16.1796875" style="170" customWidth="1"/>
    <col min="9" max="9" width="18" bestFit="1" customWidth="1"/>
    <col min="10" max="10" width="8" bestFit="1" customWidth="1"/>
    <col min="11" max="11" width="11" bestFit="1" customWidth="1"/>
  </cols>
  <sheetData>
    <row r="1" spans="1:9">
      <c r="A1" s="334" t="s">
        <v>364</v>
      </c>
      <c r="B1" s="335"/>
      <c r="C1" s="335"/>
      <c r="D1" s="335"/>
      <c r="E1" s="335"/>
      <c r="F1" s="335"/>
      <c r="G1" s="335"/>
      <c r="H1" s="371"/>
      <c r="I1" s="316"/>
    </row>
    <row r="2" spans="1:9">
      <c r="A2" s="336" t="s">
        <v>161</v>
      </c>
      <c r="B2" s="336" t="s">
        <v>38</v>
      </c>
      <c r="C2" s="333" t="s">
        <v>361</v>
      </c>
      <c r="D2" s="196" t="s">
        <v>357</v>
      </c>
      <c r="E2" s="197" t="s">
        <v>358</v>
      </c>
      <c r="F2" s="197" t="s">
        <v>379</v>
      </c>
      <c r="G2" s="197" t="s">
        <v>359</v>
      </c>
      <c r="H2" s="197" t="s">
        <v>360</v>
      </c>
      <c r="I2" s="197"/>
    </row>
    <row r="3" spans="1:9" s="190" customFormat="1">
      <c r="A3" s="336"/>
      <c r="B3" s="336"/>
      <c r="C3" s="333"/>
      <c r="D3" s="196" t="s">
        <v>362</v>
      </c>
      <c r="E3" s="196" t="s">
        <v>362</v>
      </c>
      <c r="F3" s="196" t="s">
        <v>362</v>
      </c>
      <c r="G3" s="196" t="s">
        <v>362</v>
      </c>
      <c r="H3" s="196"/>
      <c r="I3" s="197" t="s">
        <v>381</v>
      </c>
    </row>
    <row r="4" spans="1:9">
      <c r="A4" s="185">
        <v>1</v>
      </c>
      <c r="B4" s="188" t="s">
        <v>348</v>
      </c>
      <c r="C4" s="187">
        <f>'C&amp;I'!G90</f>
        <v>2345270</v>
      </c>
      <c r="D4" s="286">
        <v>1000188.07</v>
      </c>
      <c r="E4" s="286">
        <f>+'C&amp;I'!N90</f>
        <v>661934.3190558498</v>
      </c>
      <c r="F4" s="286">
        <f>+'C&amp;I'!O90</f>
        <v>499556.13036293653</v>
      </c>
      <c r="G4" s="286">
        <f t="shared" ref="G4:G9" si="0">SUM(D4:F4)</f>
        <v>2161678.5194187863</v>
      </c>
      <c r="H4" s="286">
        <f>-C4+G4</f>
        <v>-183591.48058121372</v>
      </c>
      <c r="I4" s="322">
        <f t="shared" ref="I4:I9" si="1">+F4*100/C4</f>
        <v>21.300580758843825</v>
      </c>
    </row>
    <row r="5" spans="1:9">
      <c r="A5" s="185">
        <v>2</v>
      </c>
      <c r="B5" s="188" t="s">
        <v>349</v>
      </c>
      <c r="C5" s="187">
        <f>PLUMBING!G51</f>
        <v>72250</v>
      </c>
      <c r="D5" s="286">
        <f>PLUMBING!M51</f>
        <v>25552</v>
      </c>
      <c r="E5" s="286">
        <f>+PLUMBING!N51</f>
        <v>34056.586883714313</v>
      </c>
      <c r="F5" s="286">
        <f>+PLUMBING!O51</f>
        <v>25702.212843812369</v>
      </c>
      <c r="G5" s="286">
        <f t="shared" si="0"/>
        <v>85310.799727526683</v>
      </c>
      <c r="H5" s="286">
        <f t="shared" ref="H5:H9" si="2">-C5+G5</f>
        <v>13060.799727526683</v>
      </c>
      <c r="I5" s="322">
        <f t="shared" si="1"/>
        <v>35.573997015657255</v>
      </c>
    </row>
    <row r="6" spans="1:9">
      <c r="A6" s="185">
        <v>3</v>
      </c>
      <c r="B6" s="188" t="s">
        <v>350</v>
      </c>
      <c r="C6" s="187">
        <f>ELECTRICAL!F115</f>
        <v>592375</v>
      </c>
      <c r="D6" s="286">
        <f>ELECTRICAL!L115</f>
        <v>0</v>
      </c>
      <c r="E6" s="286">
        <f>+ELECTRICAL!M115</f>
        <v>263511.64183714497</v>
      </c>
      <c r="F6" s="286">
        <f>+ELECTRICAL!N115</f>
        <v>198869.96687150365</v>
      </c>
      <c r="G6" s="286">
        <f t="shared" si="0"/>
        <v>462381.60870864859</v>
      </c>
      <c r="H6" s="286">
        <f t="shared" si="2"/>
        <v>-129993.39129135141</v>
      </c>
      <c r="I6" s="322">
        <f t="shared" si="1"/>
        <v>33.571633993923385</v>
      </c>
    </row>
    <row r="7" spans="1:9">
      <c r="A7" s="185">
        <v>4</v>
      </c>
      <c r="B7" s="188" t="s">
        <v>351</v>
      </c>
      <c r="C7" s="187">
        <f>HVAC!F25</f>
        <v>240750</v>
      </c>
      <c r="D7" s="286">
        <v>194350</v>
      </c>
      <c r="E7" s="286">
        <f>+HVAC!M25</f>
        <v>31658.235694720341</v>
      </c>
      <c r="F7" s="286">
        <f>+HVAC!N25</f>
        <v>23892.1978548115</v>
      </c>
      <c r="G7" s="286">
        <f t="shared" si="0"/>
        <v>249900.43354953185</v>
      </c>
      <c r="H7" s="286">
        <f t="shared" si="2"/>
        <v>9150.4335495318519</v>
      </c>
      <c r="I7" s="322">
        <f t="shared" si="1"/>
        <v>9.9240697216247149</v>
      </c>
    </row>
    <row r="8" spans="1:9">
      <c r="A8" s="185">
        <v>5</v>
      </c>
      <c r="B8" s="193" t="s">
        <v>352</v>
      </c>
      <c r="C8" s="187">
        <f>Lighting!F11</f>
        <v>201800</v>
      </c>
      <c r="D8" s="286">
        <f>Lighting!M11</f>
        <v>0</v>
      </c>
      <c r="E8" s="286">
        <f>+Lighting!N11</f>
        <v>96485.668333227237</v>
      </c>
      <c r="F8" s="286">
        <f>+Lighting!O11</f>
        <v>72816.90300750504</v>
      </c>
      <c r="G8" s="286">
        <f t="shared" si="0"/>
        <v>169302.57134073228</v>
      </c>
      <c r="H8" s="286">
        <f t="shared" si="2"/>
        <v>-32497.428659267724</v>
      </c>
      <c r="I8" s="322">
        <f t="shared" si="1"/>
        <v>36.083698219774547</v>
      </c>
    </row>
    <row r="9" spans="1:9">
      <c r="A9" s="185">
        <v>6</v>
      </c>
      <c r="B9" s="188" t="s">
        <v>353</v>
      </c>
      <c r="C9" s="187">
        <f>CCTV!H23</f>
        <v>63900</v>
      </c>
      <c r="D9" s="286">
        <f>CCTV!N23</f>
        <v>0</v>
      </c>
      <c r="E9" s="286">
        <f>+CCTV!O23</f>
        <v>30650.928195342884</v>
      </c>
      <c r="F9" s="286">
        <f>+CCTV!P23</f>
        <v>23127.599059430828</v>
      </c>
      <c r="G9" s="286">
        <f t="shared" si="0"/>
        <v>53778.527254773711</v>
      </c>
      <c r="H9" s="286">
        <f t="shared" si="2"/>
        <v>-10121.472745226289</v>
      </c>
      <c r="I9" s="322">
        <f t="shared" si="1"/>
        <v>36.193425758107708</v>
      </c>
    </row>
    <row r="10" spans="1:9">
      <c r="A10" s="198"/>
      <c r="B10" s="199" t="s">
        <v>363</v>
      </c>
      <c r="C10" s="200">
        <f t="shared" ref="C10:D10" si="3">SUM(C4:C9)</f>
        <v>3516345</v>
      </c>
      <c r="D10" s="287">
        <f t="shared" si="3"/>
        <v>1220090.0699999998</v>
      </c>
      <c r="E10" s="287">
        <f>SUM(E4:E9)</f>
        <v>1118297.3799999994</v>
      </c>
      <c r="F10" s="287">
        <f>SUM(F4:F9)</f>
        <v>843965.01</v>
      </c>
      <c r="G10" s="287">
        <f>SUM(G4:G9)</f>
        <v>3182352.459999999</v>
      </c>
      <c r="H10" s="287">
        <f>SUM(H4:H9)</f>
        <v>-333992.54000000062</v>
      </c>
      <c r="I10" s="287"/>
    </row>
    <row r="12" spans="1:9">
      <c r="H12" s="372"/>
    </row>
    <row r="13" spans="1:9">
      <c r="B13" s="337" t="s">
        <v>382</v>
      </c>
      <c r="C13" s="337"/>
      <c r="D13" s="337"/>
      <c r="E13" s="328"/>
    </row>
    <row r="14" spans="1:9">
      <c r="B14" s="314" t="s">
        <v>376</v>
      </c>
      <c r="C14" s="314" t="s">
        <v>255</v>
      </c>
      <c r="D14" s="321" t="s">
        <v>387</v>
      </c>
      <c r="E14" s="328" t="s">
        <v>362</v>
      </c>
    </row>
    <row r="15" spans="1:9">
      <c r="B15" s="186" t="s">
        <v>377</v>
      </c>
      <c r="C15" s="186">
        <v>1</v>
      </c>
      <c r="D15" s="286">
        <v>6500</v>
      </c>
      <c r="E15" s="286">
        <v>6500</v>
      </c>
    </row>
    <row r="16" spans="1:9">
      <c r="B16" s="186" t="s">
        <v>383</v>
      </c>
      <c r="C16" s="186">
        <v>1</v>
      </c>
      <c r="D16" s="286">
        <v>22500</v>
      </c>
      <c r="E16" s="323">
        <v>22500</v>
      </c>
      <c r="F16" s="313"/>
      <c r="G16" s="313"/>
      <c r="H16" s="313"/>
      <c r="I16" s="315"/>
    </row>
    <row r="17" spans="2:9">
      <c r="B17" s="186" t="s">
        <v>372</v>
      </c>
      <c r="C17" s="186">
        <v>67.290000000000006</v>
      </c>
      <c r="D17" s="286">
        <v>2400</v>
      </c>
      <c r="E17" s="323">
        <f>+C17*D17</f>
        <v>161496.00000000003</v>
      </c>
      <c r="F17" s="313"/>
      <c r="G17" s="313"/>
      <c r="H17" s="313"/>
      <c r="I17" s="315"/>
    </row>
    <row r="18" spans="2:9">
      <c r="B18" s="330" t="s">
        <v>384</v>
      </c>
      <c r="C18" s="331"/>
      <c r="D18" s="332"/>
      <c r="E18" s="329">
        <v>190496.00000000003</v>
      </c>
      <c r="F18" s="327"/>
      <c r="I18" s="285"/>
    </row>
    <row r="19" spans="2:9">
      <c r="E19" s="326"/>
      <c r="F19" s="326" t="s">
        <v>386</v>
      </c>
      <c r="G19" s="317"/>
      <c r="H19" s="317"/>
      <c r="I19" s="317">
        <f>+E18</f>
        <v>190496.00000000003</v>
      </c>
    </row>
    <row r="20" spans="2:9">
      <c r="E20" s="318"/>
      <c r="F20" s="318" t="s">
        <v>385</v>
      </c>
      <c r="G20" s="319">
        <f>+I19</f>
        <v>190496.00000000003</v>
      </c>
      <c r="H20" s="319"/>
      <c r="I20" s="320"/>
    </row>
  </sheetData>
  <mergeCells count="6">
    <mergeCell ref="B18:D18"/>
    <mergeCell ref="C2:C3"/>
    <mergeCell ref="A1:G1"/>
    <mergeCell ref="A2:A3"/>
    <mergeCell ref="B2:B3"/>
    <mergeCell ref="B13:D13"/>
  </mergeCells>
  <pageMargins left="0.7" right="0.7"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zoomScale="85" zoomScaleNormal="85" zoomScaleSheetLayoutView="100" workbookViewId="0">
      <pane ySplit="2" topLeftCell="A15" activePane="bottomLeft" state="frozen"/>
      <selection pane="bottomLeft" activeCell="L2" sqref="L2"/>
    </sheetView>
  </sheetViews>
  <sheetFormatPr defaultColWidth="8.7265625" defaultRowHeight="14.5"/>
  <cols>
    <col min="1" max="1" width="8" style="179" customWidth="1"/>
    <col min="2" max="2" width="16.7265625" style="179" customWidth="1"/>
    <col min="3" max="3" width="51.7265625" style="179" bestFit="1" customWidth="1"/>
    <col min="4" max="4" width="10" style="179" bestFit="1" customWidth="1"/>
    <col min="5" max="5" width="9.7265625" style="1" bestFit="1" customWidth="1"/>
    <col min="6" max="6" width="11.7265625" style="179" customWidth="1"/>
    <col min="7" max="7" width="12.1796875" style="179" bestFit="1" customWidth="1"/>
    <col min="8" max="10" width="8.7265625" style="191"/>
    <col min="11" max="11" width="12.81640625" style="191" customWidth="1"/>
    <col min="12" max="12" width="8.7265625" style="191"/>
    <col min="13" max="13" width="11.81640625" style="191" customWidth="1"/>
    <col min="14" max="15" width="12.7265625" style="191" customWidth="1"/>
    <col min="16" max="16" width="13.453125" style="191" bestFit="1" customWidth="1"/>
    <col min="17" max="17" width="13.7265625" style="191" customWidth="1"/>
    <col min="18" max="16384" width="8.7265625" style="99"/>
  </cols>
  <sheetData>
    <row r="1" spans="1:17" ht="19.5" customHeight="1">
      <c r="A1" s="339" t="s">
        <v>354</v>
      </c>
      <c r="B1" s="340"/>
      <c r="C1" s="340"/>
      <c r="D1" s="340"/>
      <c r="E1" s="340"/>
      <c r="F1" s="340"/>
      <c r="G1" s="341"/>
      <c r="H1" s="338" t="s">
        <v>355</v>
      </c>
      <c r="I1" s="338"/>
      <c r="J1" s="338"/>
      <c r="K1" s="338"/>
      <c r="L1" s="338"/>
      <c r="M1" s="338" t="s">
        <v>356</v>
      </c>
      <c r="N1" s="338"/>
      <c r="O1" s="338"/>
      <c r="P1" s="338"/>
      <c r="Q1" s="338"/>
    </row>
    <row r="2" spans="1:17" ht="21" customHeight="1">
      <c r="A2" s="194" t="s">
        <v>36</v>
      </c>
      <c r="B2" s="194" t="s">
        <v>37</v>
      </c>
      <c r="C2" s="194" t="s">
        <v>38</v>
      </c>
      <c r="D2" s="194" t="s">
        <v>1</v>
      </c>
      <c r="E2" s="194" t="s">
        <v>39</v>
      </c>
      <c r="F2" s="194" t="s">
        <v>33</v>
      </c>
      <c r="G2" s="195" t="s">
        <v>34</v>
      </c>
      <c r="H2" s="189" t="s">
        <v>357</v>
      </c>
      <c r="I2" s="189" t="s">
        <v>358</v>
      </c>
      <c r="J2" s="284" t="s">
        <v>378</v>
      </c>
      <c r="K2" s="189" t="s">
        <v>359</v>
      </c>
      <c r="L2" s="189" t="s">
        <v>360</v>
      </c>
      <c r="M2" s="189" t="s">
        <v>357</v>
      </c>
      <c r="N2" s="189" t="s">
        <v>358</v>
      </c>
      <c r="O2" s="284" t="s">
        <v>379</v>
      </c>
      <c r="P2" s="189" t="s">
        <v>359</v>
      </c>
      <c r="Q2" s="189" t="s">
        <v>360</v>
      </c>
    </row>
    <row r="3" spans="1:17">
      <c r="A3" s="2">
        <v>1</v>
      </c>
      <c r="B3" s="3"/>
      <c r="C3" s="3" t="s">
        <v>2</v>
      </c>
      <c r="D3" s="3"/>
      <c r="E3" s="4"/>
      <c r="F3" s="5"/>
      <c r="G3" s="180"/>
      <c r="H3" s="192"/>
      <c r="I3" s="192"/>
      <c r="J3" s="192"/>
      <c r="K3" s="192"/>
      <c r="L3" s="192"/>
      <c r="M3" s="192"/>
      <c r="N3" s="192"/>
      <c r="O3" s="192"/>
      <c r="P3" s="192"/>
      <c r="Q3" s="192"/>
    </row>
    <row r="4" spans="1:17" ht="145">
      <c r="A4" s="6">
        <v>1.1000000000000001</v>
      </c>
      <c r="B4" s="2" t="s">
        <v>44</v>
      </c>
      <c r="C4" s="7" t="s">
        <v>48</v>
      </c>
      <c r="D4" s="8" t="s">
        <v>47</v>
      </c>
      <c r="E4" s="9">
        <v>160</v>
      </c>
      <c r="F4" s="27">
        <v>135</v>
      </c>
      <c r="G4" s="11">
        <f>F4*$E4</f>
        <v>21600</v>
      </c>
      <c r="H4" s="288"/>
      <c r="I4" s="288">
        <v>69.158854885829996</v>
      </c>
      <c r="J4" s="288">
        <v>52.19359222282911</v>
      </c>
      <c r="K4" s="288">
        <f>H4+I4+J4</f>
        <v>121.35244710865911</v>
      </c>
      <c r="L4" s="288">
        <f>K4-E4</f>
        <v>-38.647552891340894</v>
      </c>
      <c r="M4" s="288"/>
      <c r="N4" s="288">
        <f>F4*I4</f>
        <v>9336.4454095870497</v>
      </c>
      <c r="O4" s="288">
        <f>+J4*F4</f>
        <v>7046.1349500819297</v>
      </c>
      <c r="P4" s="288">
        <f>M4+N4+O4</f>
        <v>16382.58035966898</v>
      </c>
      <c r="Q4" s="288">
        <f>P4-G4</f>
        <v>-5217.4196403310198</v>
      </c>
    </row>
    <row r="5" spans="1:17">
      <c r="A5" s="6"/>
      <c r="B5" s="2"/>
      <c r="C5" s="12"/>
      <c r="D5" s="8"/>
      <c r="E5" s="9"/>
      <c r="F5" s="10"/>
      <c r="G5" s="11"/>
      <c r="H5" s="192"/>
      <c r="I5" s="192"/>
      <c r="J5" s="288">
        <v>0</v>
      </c>
      <c r="K5" s="192"/>
      <c r="L5" s="192"/>
      <c r="M5" s="192"/>
      <c r="N5" s="192"/>
      <c r="O5" s="192"/>
      <c r="P5" s="192"/>
      <c r="Q5" s="192"/>
    </row>
    <row r="6" spans="1:17">
      <c r="A6" s="34"/>
      <c r="B6" s="20"/>
      <c r="C6" s="21" t="s">
        <v>3</v>
      </c>
      <c r="D6" s="34"/>
      <c r="E6" s="35"/>
      <c r="F6" s="35"/>
      <c r="G6" s="35">
        <f>SUM(G4)</f>
        <v>21600</v>
      </c>
      <c r="H6" s="34"/>
      <c r="I6" s="34"/>
      <c r="J6" s="295">
        <v>0</v>
      </c>
      <c r="K6" s="34"/>
      <c r="L6" s="34"/>
      <c r="M6" s="35">
        <f>SUM(M4)</f>
        <v>0</v>
      </c>
      <c r="N6" s="35">
        <f>SUM(N4)</f>
        <v>9336.4454095870497</v>
      </c>
      <c r="O6" s="35">
        <f>SUM(O4)</f>
        <v>7046.1349500819297</v>
      </c>
      <c r="P6" s="35">
        <f>SUM(P4)</f>
        <v>16382.58035966898</v>
      </c>
      <c r="Q6" s="35">
        <f>SUM(Q4)</f>
        <v>-5217.4196403310198</v>
      </c>
    </row>
    <row r="7" spans="1:17">
      <c r="A7" s="6"/>
      <c r="B7" s="2"/>
      <c r="C7" s="19"/>
      <c r="D7" s="6"/>
      <c r="E7" s="9"/>
      <c r="F7" s="5"/>
      <c r="G7" s="180"/>
      <c r="H7" s="192"/>
      <c r="I7" s="192"/>
      <c r="J7" s="288">
        <v>0</v>
      </c>
      <c r="K7" s="192"/>
      <c r="L7" s="192"/>
      <c r="M7" s="192"/>
      <c r="N7" s="192"/>
      <c r="O7" s="192"/>
      <c r="P7" s="192"/>
      <c r="Q7" s="192"/>
    </row>
    <row r="8" spans="1:17">
      <c r="A8" s="13">
        <v>2</v>
      </c>
      <c r="B8" s="14"/>
      <c r="C8" s="15" t="s">
        <v>4</v>
      </c>
      <c r="D8" s="13"/>
      <c r="E8" s="16"/>
      <c r="F8" s="17"/>
      <c r="G8" s="18"/>
      <c r="H8" s="18"/>
      <c r="I8" s="18"/>
      <c r="J8" s="18">
        <v>0</v>
      </c>
      <c r="K8" s="18"/>
      <c r="L8" s="18"/>
      <c r="M8" s="18"/>
      <c r="N8" s="18"/>
      <c r="O8" s="18"/>
      <c r="P8" s="18"/>
      <c r="Q8" s="18"/>
    </row>
    <row r="9" spans="1:17">
      <c r="A9" s="6"/>
      <c r="B9" s="2"/>
      <c r="C9" s="19"/>
      <c r="D9" s="6"/>
      <c r="E9" s="9"/>
      <c r="F9" s="5"/>
      <c r="G9" s="180"/>
      <c r="H9" s="192"/>
      <c r="I9" s="192"/>
      <c r="J9" s="288">
        <v>0</v>
      </c>
      <c r="K9" s="192"/>
      <c r="L9" s="192"/>
      <c r="M9" s="192"/>
      <c r="N9" s="192"/>
      <c r="O9" s="192"/>
      <c r="P9" s="192"/>
      <c r="Q9" s="192"/>
    </row>
    <row r="10" spans="1:17">
      <c r="A10" s="6">
        <v>2.1</v>
      </c>
      <c r="B10" s="2"/>
      <c r="C10" s="22" t="s">
        <v>54</v>
      </c>
      <c r="D10" s="6"/>
      <c r="E10" s="9"/>
      <c r="F10" s="5"/>
      <c r="G10" s="180"/>
      <c r="H10" s="192"/>
      <c r="I10" s="192"/>
      <c r="J10" s="288">
        <v>0</v>
      </c>
      <c r="K10" s="192"/>
      <c r="L10" s="192"/>
      <c r="M10" s="192"/>
      <c r="N10" s="192"/>
      <c r="O10" s="192"/>
      <c r="P10" s="192"/>
      <c r="Q10" s="192"/>
    </row>
    <row r="11" spans="1:17" ht="43.5">
      <c r="A11" s="6"/>
      <c r="B11" s="2"/>
      <c r="C11" s="23" t="s">
        <v>45</v>
      </c>
      <c r="D11" s="8" t="s">
        <v>47</v>
      </c>
      <c r="E11" s="24">
        <v>25</v>
      </c>
      <c r="F11" s="27">
        <v>1200</v>
      </c>
      <c r="G11" s="11">
        <f>F11*$E11</f>
        <v>30000</v>
      </c>
      <c r="H11" s="288"/>
      <c r="I11" s="288">
        <v>0</v>
      </c>
      <c r="J11" s="288">
        <v>0</v>
      </c>
      <c r="K11" s="288">
        <f t="shared" ref="K11:K22" si="0">H11+I11+J11</f>
        <v>0</v>
      </c>
      <c r="L11" s="288">
        <f>K11-E11</f>
        <v>-25</v>
      </c>
      <c r="M11" s="288"/>
      <c r="N11" s="288"/>
      <c r="O11" s="288">
        <f t="shared" ref="O11:O22" si="1">+J11*F11</f>
        <v>0</v>
      </c>
      <c r="P11" s="288">
        <f t="shared" ref="P11:P22" si="2">M11+N11+O11</f>
        <v>0</v>
      </c>
      <c r="Q11" s="288">
        <f>P11-G11</f>
        <v>-30000</v>
      </c>
    </row>
    <row r="12" spans="1:17" ht="348">
      <c r="A12" s="6"/>
      <c r="B12" s="2"/>
      <c r="C12" s="12" t="s">
        <v>46</v>
      </c>
      <c r="D12" s="8"/>
      <c r="E12" s="24"/>
      <c r="F12" s="27"/>
      <c r="G12" s="11"/>
      <c r="H12" s="288"/>
      <c r="I12" s="288">
        <v>0</v>
      </c>
      <c r="J12" s="288">
        <v>0</v>
      </c>
      <c r="K12" s="288">
        <f t="shared" si="0"/>
        <v>0</v>
      </c>
      <c r="L12" s="288"/>
      <c r="M12" s="288"/>
      <c r="N12" s="288"/>
      <c r="O12" s="288">
        <f t="shared" si="1"/>
        <v>0</v>
      </c>
      <c r="P12" s="288">
        <f t="shared" si="2"/>
        <v>0</v>
      </c>
      <c r="Q12" s="288"/>
    </row>
    <row r="13" spans="1:17">
      <c r="A13" s="25">
        <v>2.2000000000000002</v>
      </c>
      <c r="B13" s="26"/>
      <c r="C13" s="26" t="s">
        <v>5</v>
      </c>
      <c r="D13" s="26"/>
      <c r="E13" s="291"/>
      <c r="F13" s="27"/>
      <c r="G13" s="27"/>
      <c r="H13" s="288"/>
      <c r="I13" s="288">
        <v>0</v>
      </c>
      <c r="J13" s="288">
        <v>0</v>
      </c>
      <c r="K13" s="288">
        <f t="shared" si="0"/>
        <v>0</v>
      </c>
      <c r="L13" s="288"/>
      <c r="M13" s="288"/>
      <c r="N13" s="288"/>
      <c r="O13" s="288">
        <f t="shared" si="1"/>
        <v>0</v>
      </c>
      <c r="P13" s="288">
        <f t="shared" si="2"/>
        <v>0</v>
      </c>
      <c r="Q13" s="288"/>
    </row>
    <row r="14" spans="1:17" ht="65">
      <c r="A14" s="6" t="s">
        <v>6</v>
      </c>
      <c r="B14" s="2" t="s">
        <v>49</v>
      </c>
      <c r="C14" s="28" t="s">
        <v>50</v>
      </c>
      <c r="D14" s="8" t="s">
        <v>47</v>
      </c>
      <c r="E14" s="24">
        <v>22</v>
      </c>
      <c r="F14" s="27">
        <v>1500</v>
      </c>
      <c r="G14" s="11">
        <f>F14*$E14</f>
        <v>33000</v>
      </c>
      <c r="H14" s="288">
        <f>'[1]C&amp;I'!$J$4</f>
        <v>16.12875</v>
      </c>
      <c r="I14" s="288">
        <v>0</v>
      </c>
      <c r="J14" s="288">
        <v>0</v>
      </c>
      <c r="K14" s="288">
        <f t="shared" si="0"/>
        <v>16.12875</v>
      </c>
      <c r="L14" s="288">
        <f>K14-E14</f>
        <v>-5.8712499999999999</v>
      </c>
      <c r="M14" s="288">
        <f>F14*H14</f>
        <v>24193.125</v>
      </c>
      <c r="N14" s="288"/>
      <c r="O14" s="288">
        <f t="shared" si="1"/>
        <v>0</v>
      </c>
      <c r="P14" s="288">
        <f t="shared" si="2"/>
        <v>24193.125</v>
      </c>
      <c r="Q14" s="288">
        <f>P14-G14</f>
        <v>-8806.875</v>
      </c>
    </row>
    <row r="15" spans="1:17">
      <c r="A15" s="25">
        <v>2.2999999999999998</v>
      </c>
      <c r="B15" s="26"/>
      <c r="C15" s="26" t="s">
        <v>7</v>
      </c>
      <c r="D15" s="26"/>
      <c r="E15" s="291"/>
      <c r="F15" s="27"/>
      <c r="G15" s="11"/>
      <c r="H15" s="288"/>
      <c r="I15" s="288">
        <v>0</v>
      </c>
      <c r="J15" s="288">
        <v>0</v>
      </c>
      <c r="K15" s="288">
        <f t="shared" si="0"/>
        <v>0</v>
      </c>
      <c r="L15" s="288"/>
      <c r="M15" s="288"/>
      <c r="N15" s="288"/>
      <c r="O15" s="288">
        <f t="shared" si="1"/>
        <v>0</v>
      </c>
      <c r="P15" s="288">
        <f t="shared" si="2"/>
        <v>0</v>
      </c>
      <c r="Q15" s="288"/>
    </row>
    <row r="16" spans="1:17" ht="39">
      <c r="A16" s="6"/>
      <c r="B16" s="2"/>
      <c r="C16" s="29" t="s">
        <v>8</v>
      </c>
      <c r="D16" s="8" t="s">
        <v>47</v>
      </c>
      <c r="E16" s="24">
        <f>E4</f>
        <v>160</v>
      </c>
      <c r="F16" s="27">
        <v>850</v>
      </c>
      <c r="G16" s="11">
        <f>F16*$E16</f>
        <v>136000</v>
      </c>
      <c r="H16" s="288"/>
      <c r="I16" s="288">
        <v>0</v>
      </c>
      <c r="J16" s="288">
        <v>0</v>
      </c>
      <c r="K16" s="288">
        <f t="shared" si="0"/>
        <v>0</v>
      </c>
      <c r="L16" s="288">
        <f>K16-E16</f>
        <v>-160</v>
      </c>
      <c r="M16" s="288"/>
      <c r="N16" s="288"/>
      <c r="O16" s="288">
        <f t="shared" si="1"/>
        <v>0</v>
      </c>
      <c r="P16" s="288">
        <f t="shared" si="2"/>
        <v>0</v>
      </c>
      <c r="Q16" s="288">
        <f>P16-G16</f>
        <v>-136000</v>
      </c>
    </row>
    <row r="17" spans="1:17">
      <c r="A17" s="25">
        <v>2.4</v>
      </c>
      <c r="B17" s="26"/>
      <c r="C17" s="26" t="s">
        <v>30</v>
      </c>
      <c r="D17" s="26"/>
      <c r="E17" s="292"/>
      <c r="F17" s="27"/>
      <c r="G17" s="11"/>
      <c r="H17" s="288"/>
      <c r="I17" s="288">
        <v>0</v>
      </c>
      <c r="J17" s="288">
        <v>0</v>
      </c>
      <c r="K17" s="288">
        <f t="shared" si="0"/>
        <v>0</v>
      </c>
      <c r="L17" s="288"/>
      <c r="M17" s="288"/>
      <c r="N17" s="288"/>
      <c r="O17" s="288">
        <f t="shared" si="1"/>
        <v>0</v>
      </c>
      <c r="P17" s="288">
        <f t="shared" si="2"/>
        <v>0</v>
      </c>
      <c r="Q17" s="288"/>
    </row>
    <row r="18" spans="1:17" ht="52">
      <c r="A18" s="6"/>
      <c r="B18" s="2" t="s">
        <v>51</v>
      </c>
      <c r="C18" s="30" t="s">
        <v>52</v>
      </c>
      <c r="D18" s="8" t="s">
        <v>47</v>
      </c>
      <c r="E18" s="31">
        <v>2</v>
      </c>
      <c r="F18" s="27">
        <v>1650</v>
      </c>
      <c r="G18" s="11">
        <f>F18*$E18</f>
        <v>3300</v>
      </c>
      <c r="H18" s="288"/>
      <c r="I18" s="288">
        <v>0</v>
      </c>
      <c r="J18" s="288">
        <v>0</v>
      </c>
      <c r="K18" s="288">
        <f t="shared" si="0"/>
        <v>0</v>
      </c>
      <c r="L18" s="288">
        <f>K18-E18</f>
        <v>-2</v>
      </c>
      <c r="M18" s="288"/>
      <c r="N18" s="288"/>
      <c r="O18" s="288">
        <f t="shared" si="1"/>
        <v>0</v>
      </c>
      <c r="P18" s="288">
        <f t="shared" si="2"/>
        <v>0</v>
      </c>
      <c r="Q18" s="288">
        <f>P18-G18</f>
        <v>-3300</v>
      </c>
    </row>
    <row r="19" spans="1:17">
      <c r="A19" s="25">
        <v>2.5</v>
      </c>
      <c r="B19" s="26"/>
      <c r="C19" s="26" t="s">
        <v>9</v>
      </c>
      <c r="D19" s="26"/>
      <c r="E19" s="292"/>
      <c r="F19" s="27"/>
      <c r="G19" s="11"/>
      <c r="H19" s="288"/>
      <c r="I19" s="288">
        <v>0</v>
      </c>
      <c r="J19" s="288">
        <v>0</v>
      </c>
      <c r="K19" s="288">
        <f t="shared" si="0"/>
        <v>0</v>
      </c>
      <c r="L19" s="288"/>
      <c r="M19" s="288"/>
      <c r="N19" s="288"/>
      <c r="O19" s="288">
        <f t="shared" si="1"/>
        <v>0</v>
      </c>
      <c r="P19" s="288">
        <f t="shared" si="2"/>
        <v>0</v>
      </c>
      <c r="Q19" s="288"/>
    </row>
    <row r="20" spans="1:17" ht="78">
      <c r="A20" s="6"/>
      <c r="B20" s="2"/>
      <c r="C20" s="29" t="s">
        <v>10</v>
      </c>
      <c r="D20" s="8" t="s">
        <v>47</v>
      </c>
      <c r="E20" s="31">
        <v>2</v>
      </c>
      <c r="F20" s="27">
        <v>850</v>
      </c>
      <c r="G20" s="11">
        <f>F20*$E20</f>
        <v>1700</v>
      </c>
      <c r="H20" s="288"/>
      <c r="I20" s="288">
        <v>0</v>
      </c>
      <c r="J20" s="288">
        <v>0</v>
      </c>
      <c r="K20" s="288">
        <f t="shared" si="0"/>
        <v>0</v>
      </c>
      <c r="L20" s="288">
        <f>K20-E20</f>
        <v>-2</v>
      </c>
      <c r="M20" s="288"/>
      <c r="N20" s="288"/>
      <c r="O20" s="288">
        <f t="shared" si="1"/>
        <v>0</v>
      </c>
      <c r="P20" s="288">
        <f t="shared" si="2"/>
        <v>0</v>
      </c>
      <c r="Q20" s="288">
        <f>P20-G20</f>
        <v>-1700</v>
      </c>
    </row>
    <row r="21" spans="1:17">
      <c r="A21" s="25">
        <v>2.6</v>
      </c>
      <c r="B21" s="25"/>
      <c r="C21" s="26" t="s">
        <v>11</v>
      </c>
      <c r="D21" s="25"/>
      <c r="E21" s="293"/>
      <c r="F21" s="27"/>
      <c r="G21" s="27"/>
      <c r="H21" s="288"/>
      <c r="I21" s="288">
        <v>0</v>
      </c>
      <c r="J21" s="288">
        <v>0</v>
      </c>
      <c r="K21" s="288">
        <f t="shared" si="0"/>
        <v>0</v>
      </c>
      <c r="L21" s="288"/>
      <c r="M21" s="288"/>
      <c r="N21" s="288"/>
      <c r="O21" s="288">
        <f t="shared" si="1"/>
        <v>0</v>
      </c>
      <c r="P21" s="288">
        <f t="shared" si="2"/>
        <v>0</v>
      </c>
      <c r="Q21" s="288"/>
    </row>
    <row r="22" spans="1:17" ht="65">
      <c r="A22" s="6"/>
      <c r="B22" s="2"/>
      <c r="C22" s="32" t="s">
        <v>12</v>
      </c>
      <c r="D22" s="8" t="s">
        <v>13</v>
      </c>
      <c r="E22" s="31">
        <v>2</v>
      </c>
      <c r="F22" s="27">
        <v>3500</v>
      </c>
      <c r="G22" s="11">
        <f>F22*$E22</f>
        <v>7000</v>
      </c>
      <c r="H22" s="288"/>
      <c r="I22" s="288">
        <v>0</v>
      </c>
      <c r="J22" s="288">
        <v>0</v>
      </c>
      <c r="K22" s="288">
        <f t="shared" si="0"/>
        <v>0</v>
      </c>
      <c r="L22" s="288">
        <f>K22-E22</f>
        <v>-2</v>
      </c>
      <c r="M22" s="288"/>
      <c r="N22" s="288"/>
      <c r="O22" s="288">
        <f t="shared" si="1"/>
        <v>0</v>
      </c>
      <c r="P22" s="288">
        <f t="shared" si="2"/>
        <v>0</v>
      </c>
      <c r="Q22" s="288">
        <f>P22-G22</f>
        <v>-7000</v>
      </c>
    </row>
    <row r="23" spans="1:17">
      <c r="A23" s="6"/>
      <c r="B23" s="33"/>
      <c r="C23" s="29"/>
      <c r="D23" s="6"/>
      <c r="E23" s="31"/>
      <c r="F23" s="294"/>
      <c r="G23" s="180"/>
      <c r="H23" s="288"/>
      <c r="I23" s="288"/>
      <c r="J23" s="288">
        <v>0</v>
      </c>
      <c r="K23" s="288"/>
      <c r="L23" s="288"/>
      <c r="M23" s="288"/>
      <c r="N23" s="288"/>
      <c r="O23" s="288"/>
      <c r="P23" s="288"/>
      <c r="Q23" s="288"/>
    </row>
    <row r="24" spans="1:17">
      <c r="A24" s="34"/>
      <c r="B24" s="20"/>
      <c r="C24" s="21" t="s">
        <v>14</v>
      </c>
      <c r="D24" s="34"/>
      <c r="E24" s="35"/>
      <c r="F24" s="35"/>
      <c r="G24" s="35">
        <f>SUM(G10:G22)</f>
        <v>211000</v>
      </c>
      <c r="H24" s="295"/>
      <c r="I24" s="295"/>
      <c r="J24" s="295">
        <v>0</v>
      </c>
      <c r="K24" s="295"/>
      <c r="L24" s="295"/>
      <c r="M24" s="35">
        <f>SUM(M10:M22)</f>
        <v>24193.125</v>
      </c>
      <c r="N24" s="35">
        <f>SUM(N10:N22)</f>
        <v>0</v>
      </c>
      <c r="O24" s="35">
        <f>SUM(O10:O22)</f>
        <v>0</v>
      </c>
      <c r="P24" s="35">
        <f>SUM(P10:P22)</f>
        <v>24193.125</v>
      </c>
      <c r="Q24" s="35">
        <f>SUM(Q10:Q22)</f>
        <v>-186806.875</v>
      </c>
    </row>
    <row r="25" spans="1:17">
      <c r="A25" s="6"/>
      <c r="B25" s="2"/>
      <c r="C25" s="3"/>
      <c r="D25" s="6"/>
      <c r="E25" s="9"/>
      <c r="F25" s="10"/>
      <c r="G25" s="27"/>
      <c r="H25" s="192"/>
      <c r="I25" s="192"/>
      <c r="J25" s="288">
        <v>0</v>
      </c>
      <c r="K25" s="192"/>
      <c r="L25" s="192"/>
      <c r="M25" s="192"/>
      <c r="N25" s="192"/>
      <c r="O25" s="192"/>
      <c r="P25" s="192"/>
      <c r="Q25" s="192"/>
    </row>
    <row r="26" spans="1:17">
      <c r="A26" s="36">
        <v>3</v>
      </c>
      <c r="B26" s="15"/>
      <c r="C26" s="15" t="s">
        <v>15</v>
      </c>
      <c r="D26" s="15"/>
      <c r="E26" s="16"/>
      <c r="F26" s="37"/>
      <c r="G26" s="38"/>
      <c r="H26" s="38"/>
      <c r="I26" s="38"/>
      <c r="J26" s="38">
        <v>0</v>
      </c>
      <c r="K26" s="38"/>
      <c r="L26" s="38"/>
      <c r="M26" s="38"/>
      <c r="N26" s="38"/>
      <c r="O26" s="38"/>
      <c r="P26" s="38"/>
      <c r="Q26" s="38"/>
    </row>
    <row r="27" spans="1:17">
      <c r="A27" s="6"/>
      <c r="B27" s="2"/>
      <c r="C27" s="19"/>
      <c r="D27" s="6"/>
      <c r="E27" s="9"/>
      <c r="F27" s="10"/>
      <c r="G27" s="27"/>
      <c r="H27" s="192"/>
      <c r="I27" s="192"/>
      <c r="J27" s="288">
        <v>0</v>
      </c>
      <c r="K27" s="192"/>
      <c r="L27" s="192"/>
      <c r="M27" s="192"/>
      <c r="N27" s="192"/>
      <c r="O27" s="192"/>
      <c r="P27" s="192"/>
      <c r="Q27" s="192"/>
    </row>
    <row r="28" spans="1:17" ht="117">
      <c r="A28" s="6">
        <v>3.2</v>
      </c>
      <c r="B28" s="39" t="s">
        <v>55</v>
      </c>
      <c r="C28" s="29" t="s">
        <v>56</v>
      </c>
      <c r="D28" s="8"/>
      <c r="E28" s="31"/>
      <c r="F28" s="27"/>
      <c r="G28" s="27"/>
      <c r="H28" s="288"/>
      <c r="I28" s="288">
        <v>0</v>
      </c>
      <c r="J28" s="288">
        <v>0</v>
      </c>
      <c r="K28" s="288">
        <f t="shared" ref="K28:K33" si="3">H28+I28+J28</f>
        <v>0</v>
      </c>
      <c r="L28" s="288"/>
      <c r="M28" s="288"/>
      <c r="N28" s="288"/>
      <c r="O28" s="288">
        <f>+J28*F28</f>
        <v>0</v>
      </c>
      <c r="P28" s="288">
        <f t="shared" ref="P28:P32" si="4">M28+N28+O28</f>
        <v>0</v>
      </c>
      <c r="Q28" s="288"/>
    </row>
    <row r="29" spans="1:17" ht="26">
      <c r="A29" s="6"/>
      <c r="B29" s="39" t="s">
        <v>41</v>
      </c>
      <c r="C29" s="29" t="s">
        <v>61</v>
      </c>
      <c r="D29" s="8" t="s">
        <v>47</v>
      </c>
      <c r="E29" s="31">
        <v>65</v>
      </c>
      <c r="F29" s="27">
        <v>1900</v>
      </c>
      <c r="G29" s="11">
        <f>F29*$E29</f>
        <v>123500</v>
      </c>
      <c r="H29" s="288"/>
      <c r="I29" s="288"/>
      <c r="J29" s="288">
        <v>0</v>
      </c>
      <c r="K29" s="288">
        <f t="shared" si="3"/>
        <v>0</v>
      </c>
      <c r="L29" s="288">
        <f>K29-E29</f>
        <v>-65</v>
      </c>
      <c r="M29" s="288"/>
      <c r="N29" s="288"/>
      <c r="O29" s="288"/>
      <c r="P29" s="288">
        <f t="shared" si="4"/>
        <v>0</v>
      </c>
      <c r="Q29" s="288">
        <f>P29-G29</f>
        <v>-123500</v>
      </c>
    </row>
    <row r="30" spans="1:17" ht="26">
      <c r="A30" s="6"/>
      <c r="B30" s="39" t="s">
        <v>42</v>
      </c>
      <c r="C30" s="29" t="s">
        <v>62</v>
      </c>
      <c r="D30" s="8" t="s">
        <v>47</v>
      </c>
      <c r="E30" s="31">
        <v>10</v>
      </c>
      <c r="F30" s="27">
        <v>1900</v>
      </c>
      <c r="G30" s="11">
        <f>F30*$E30</f>
        <v>19000</v>
      </c>
      <c r="H30" s="288"/>
      <c r="I30" s="288"/>
      <c r="J30" s="288">
        <v>0</v>
      </c>
      <c r="K30" s="288">
        <f t="shared" si="3"/>
        <v>0</v>
      </c>
      <c r="L30" s="288">
        <f>K30-E30</f>
        <v>-10</v>
      </c>
      <c r="M30" s="288"/>
      <c r="N30" s="288"/>
      <c r="O30" s="288"/>
      <c r="P30" s="288">
        <f t="shared" si="4"/>
        <v>0</v>
      </c>
      <c r="Q30" s="288">
        <f>P30-G30</f>
        <v>-19000</v>
      </c>
    </row>
    <row r="31" spans="1:17" ht="26">
      <c r="A31" s="6"/>
      <c r="B31" s="39" t="s">
        <v>43</v>
      </c>
      <c r="C31" s="29" t="s">
        <v>60</v>
      </c>
      <c r="D31" s="8" t="s">
        <v>47</v>
      </c>
      <c r="E31" s="31">
        <v>100</v>
      </c>
      <c r="F31" s="27">
        <v>1700</v>
      </c>
      <c r="G31" s="11">
        <f>F31*$E31</f>
        <v>170000</v>
      </c>
      <c r="H31" s="288">
        <f>'[1]C&amp;I'!$J$7</f>
        <v>83.086500000000001</v>
      </c>
      <c r="I31" s="288">
        <v>7.9241523284360618</v>
      </c>
      <c r="J31" s="288">
        <v>5.980289523658878</v>
      </c>
      <c r="K31" s="288">
        <f t="shared" si="3"/>
        <v>96.990941852094949</v>
      </c>
      <c r="L31" s="288">
        <f>K31-E31</f>
        <v>-3.0090581479050513</v>
      </c>
      <c r="M31" s="288">
        <f>F31*H31</f>
        <v>141247.04999999999</v>
      </c>
      <c r="N31" s="288">
        <f>F31*I31</f>
        <v>13471.058958341306</v>
      </c>
      <c r="O31" s="288">
        <f>+J31*F31</f>
        <v>10166.492190220093</v>
      </c>
      <c r="P31" s="288">
        <f t="shared" si="4"/>
        <v>164884.6011485614</v>
      </c>
      <c r="Q31" s="288">
        <f>P31-G31</f>
        <v>-5115.3988514386001</v>
      </c>
    </row>
    <row r="32" spans="1:17" ht="65">
      <c r="A32" s="6"/>
      <c r="B32" s="33" t="s">
        <v>31</v>
      </c>
      <c r="C32" s="29" t="s">
        <v>59</v>
      </c>
      <c r="D32" s="8" t="s">
        <v>53</v>
      </c>
      <c r="E32" s="31">
        <v>30</v>
      </c>
      <c r="F32" s="27">
        <v>1100</v>
      </c>
      <c r="G32" s="11">
        <f>F32*$E32</f>
        <v>33000</v>
      </c>
      <c r="H32" s="288"/>
      <c r="I32" s="288">
        <v>24.031478913719535</v>
      </c>
      <c r="J32" s="288">
        <v>18.136350189788729</v>
      </c>
      <c r="K32" s="288">
        <f t="shared" si="3"/>
        <v>42.167829103508268</v>
      </c>
      <c r="L32" s="288">
        <f>K32-E32</f>
        <v>12.167829103508268</v>
      </c>
      <c r="M32" s="288">
        <f>F32*H32</f>
        <v>0</v>
      </c>
      <c r="N32" s="288">
        <f>F32*I32</f>
        <v>26434.626805091488</v>
      </c>
      <c r="O32" s="288">
        <f>+J32*F32</f>
        <v>19949.985208767601</v>
      </c>
      <c r="P32" s="288">
        <f t="shared" si="4"/>
        <v>46384.612013859092</v>
      </c>
      <c r="Q32" s="288">
        <v>0</v>
      </c>
    </row>
    <row r="33" spans="1:17" ht="39">
      <c r="A33" s="6">
        <v>3.3</v>
      </c>
      <c r="B33" s="33" t="s">
        <v>58</v>
      </c>
      <c r="C33" s="29" t="s">
        <v>57</v>
      </c>
      <c r="D33" s="8" t="s">
        <v>47</v>
      </c>
      <c r="E33" s="31">
        <v>165</v>
      </c>
      <c r="F33" s="27">
        <v>250</v>
      </c>
      <c r="G33" s="11">
        <f>F33*$E33</f>
        <v>41250</v>
      </c>
      <c r="H33" s="288"/>
      <c r="I33" s="288">
        <v>81.495565682312829</v>
      </c>
      <c r="J33" s="288">
        <v>61.504001623701448</v>
      </c>
      <c r="K33" s="288">
        <f t="shared" si="3"/>
        <v>142.99956730601428</v>
      </c>
      <c r="L33" s="288">
        <f>K33-E33</f>
        <v>-22.000432693985715</v>
      </c>
      <c r="M33" s="288">
        <f>F33*H33</f>
        <v>0</v>
      </c>
      <c r="N33" s="288">
        <f>F33*I33</f>
        <v>20373.891420578206</v>
      </c>
      <c r="O33" s="288">
        <f>+J33*F33</f>
        <v>15376.000405925362</v>
      </c>
      <c r="P33" s="288">
        <f>M33+N33+O33</f>
        <v>35749.891826503568</v>
      </c>
      <c r="Q33" s="288">
        <v>0</v>
      </c>
    </row>
    <row r="34" spans="1:17">
      <c r="A34" s="6"/>
      <c r="B34" s="33"/>
      <c r="C34" s="29"/>
      <c r="D34" s="8"/>
      <c r="E34" s="31"/>
      <c r="F34" s="10"/>
      <c r="G34" s="27"/>
      <c r="H34" s="192"/>
      <c r="I34" s="192"/>
      <c r="J34" s="288">
        <v>0</v>
      </c>
      <c r="K34" s="192"/>
      <c r="L34" s="192"/>
      <c r="M34" s="192"/>
      <c r="N34" s="192"/>
      <c r="O34" s="192"/>
      <c r="P34" s="192"/>
      <c r="Q34" s="192"/>
    </row>
    <row r="35" spans="1:17">
      <c r="A35" s="34"/>
      <c r="B35" s="20"/>
      <c r="C35" s="21" t="s">
        <v>16</v>
      </c>
      <c r="D35" s="34"/>
      <c r="E35" s="40"/>
      <c r="F35" s="41"/>
      <c r="G35" s="35">
        <f>SUM(G27:G33)</f>
        <v>386750</v>
      </c>
      <c r="H35" s="40"/>
      <c r="I35" s="40"/>
      <c r="J35" s="40">
        <v>0</v>
      </c>
      <c r="K35" s="40"/>
      <c r="L35" s="40"/>
      <c r="M35" s="35">
        <f>SUM(M27:M33)</f>
        <v>141247.04999999999</v>
      </c>
      <c r="N35" s="35">
        <f>SUM(N27:N33)</f>
        <v>60279.577184010996</v>
      </c>
      <c r="O35" s="35">
        <f>SUM(O27:O33)</f>
        <v>45492.477804913055</v>
      </c>
      <c r="P35" s="35">
        <f>SUM(P27:P33)</f>
        <v>247019.10498892405</v>
      </c>
      <c r="Q35" s="35">
        <f>SUM(Q27:Q33)</f>
        <v>-147615.3988514386</v>
      </c>
    </row>
    <row r="36" spans="1:17">
      <c r="A36" s="6"/>
      <c r="B36" s="2"/>
      <c r="C36" s="19"/>
      <c r="D36" s="6"/>
      <c r="E36" s="24"/>
      <c r="F36" s="10"/>
      <c r="G36" s="27"/>
      <c r="H36" s="192"/>
      <c r="I36" s="192"/>
      <c r="J36" s="288">
        <v>0</v>
      </c>
      <c r="K36" s="192"/>
      <c r="L36" s="192"/>
      <c r="M36" s="192"/>
      <c r="N36" s="192"/>
      <c r="O36" s="192"/>
      <c r="P36" s="192"/>
      <c r="Q36" s="192"/>
    </row>
    <row r="37" spans="1:17">
      <c r="A37" s="42">
        <v>4</v>
      </c>
      <c r="B37" s="42"/>
      <c r="C37" s="43" t="s">
        <v>17</v>
      </c>
      <c r="D37" s="42"/>
      <c r="E37" s="44"/>
      <c r="F37" s="37"/>
      <c r="G37" s="38"/>
      <c r="H37" s="38"/>
      <c r="I37" s="38"/>
      <c r="J37" s="38">
        <v>0</v>
      </c>
      <c r="K37" s="38"/>
      <c r="L37" s="38"/>
      <c r="M37" s="38"/>
      <c r="N37" s="38"/>
      <c r="O37" s="38"/>
      <c r="P37" s="38"/>
      <c r="Q37" s="38"/>
    </row>
    <row r="38" spans="1:17">
      <c r="A38" s="6"/>
      <c r="B38" s="2"/>
      <c r="C38" s="19"/>
      <c r="D38" s="6"/>
      <c r="E38" s="24"/>
      <c r="F38" s="10"/>
      <c r="G38" s="27"/>
      <c r="H38" s="192"/>
      <c r="I38" s="192"/>
      <c r="J38" s="288">
        <v>0</v>
      </c>
      <c r="K38" s="192"/>
      <c r="L38" s="192"/>
      <c r="M38" s="192"/>
      <c r="N38" s="192"/>
      <c r="O38" s="192"/>
      <c r="P38" s="192"/>
      <c r="Q38" s="192"/>
    </row>
    <row r="39" spans="1:17" ht="65">
      <c r="A39" s="6">
        <v>4.0999999999999996</v>
      </c>
      <c r="B39" s="33" t="s">
        <v>63</v>
      </c>
      <c r="C39" s="29" t="s">
        <v>64</v>
      </c>
      <c r="D39" s="8" t="s">
        <v>47</v>
      </c>
      <c r="E39" s="24">
        <v>10</v>
      </c>
      <c r="F39" s="27">
        <v>1900</v>
      </c>
      <c r="G39" s="11">
        <f>F39*$E39</f>
        <v>19000</v>
      </c>
      <c r="H39" s="288"/>
      <c r="I39" s="288">
        <v>4.9573439406267461</v>
      </c>
      <c r="J39" s="288">
        <v>3.7412647819650204</v>
      </c>
      <c r="K39" s="288">
        <f t="shared" ref="K39:K41" si="5">H39+I39+J39</f>
        <v>8.6986087225917661</v>
      </c>
      <c r="L39" s="288">
        <f>K39-E39</f>
        <v>-1.3013912774082339</v>
      </c>
      <c r="M39" s="288">
        <f>F39*H39</f>
        <v>0</v>
      </c>
      <c r="N39" s="288">
        <f>F39*I39</f>
        <v>9418.9534871908181</v>
      </c>
      <c r="O39" s="288">
        <f>+J39*F39</f>
        <v>7108.4030857335392</v>
      </c>
      <c r="P39" s="288">
        <f t="shared" ref="P39:P41" si="6">M39+N39+O39</f>
        <v>16527.356572924356</v>
      </c>
      <c r="Q39" s="288">
        <v>0</v>
      </c>
    </row>
    <row r="40" spans="1:17">
      <c r="A40" s="6"/>
      <c r="B40" s="33"/>
      <c r="C40" s="29"/>
      <c r="D40" s="8"/>
      <c r="E40" s="24"/>
      <c r="F40" s="27"/>
      <c r="G40" s="45"/>
      <c r="H40" s="288"/>
      <c r="I40" s="288">
        <v>0</v>
      </c>
      <c r="J40" s="288">
        <v>0</v>
      </c>
      <c r="K40" s="288">
        <f t="shared" si="5"/>
        <v>0</v>
      </c>
      <c r="L40" s="288"/>
      <c r="M40" s="288"/>
      <c r="N40" s="288"/>
      <c r="O40" s="288">
        <f>+J40*F40</f>
        <v>0</v>
      </c>
      <c r="P40" s="288">
        <f t="shared" si="6"/>
        <v>0</v>
      </c>
      <c r="Q40" s="288"/>
    </row>
    <row r="41" spans="1:17" ht="117">
      <c r="A41" s="6">
        <v>4.2</v>
      </c>
      <c r="B41" s="46" t="s">
        <v>65</v>
      </c>
      <c r="C41" s="47" t="s">
        <v>66</v>
      </c>
      <c r="D41" s="8" t="s">
        <v>47</v>
      </c>
      <c r="E41" s="24">
        <v>5</v>
      </c>
      <c r="F41" s="27">
        <v>5450</v>
      </c>
      <c r="G41" s="11">
        <f>F41*$E41</f>
        <v>27250</v>
      </c>
      <c r="H41" s="288"/>
      <c r="I41" s="288">
        <v>0</v>
      </c>
      <c r="J41" s="288">
        <v>0</v>
      </c>
      <c r="K41" s="288">
        <f t="shared" si="5"/>
        <v>0</v>
      </c>
      <c r="L41" s="288">
        <f>K41-E41</f>
        <v>-5</v>
      </c>
      <c r="M41" s="288"/>
      <c r="N41" s="288">
        <f>F41*I41</f>
        <v>0</v>
      </c>
      <c r="O41" s="288">
        <f>+J41*F41</f>
        <v>0</v>
      </c>
      <c r="P41" s="288">
        <f t="shared" si="6"/>
        <v>0</v>
      </c>
      <c r="Q41" s="288">
        <f>P41-G41</f>
        <v>-27250</v>
      </c>
    </row>
    <row r="42" spans="1:17">
      <c r="A42" s="6"/>
      <c r="B42" s="33"/>
      <c r="C42" s="29"/>
      <c r="D42" s="8"/>
      <c r="E42" s="24"/>
      <c r="F42" s="10"/>
      <c r="G42" s="45"/>
      <c r="H42" s="192"/>
      <c r="I42" s="192"/>
      <c r="J42" s="288">
        <v>0</v>
      </c>
      <c r="K42" s="192"/>
      <c r="L42" s="192"/>
      <c r="M42" s="192"/>
      <c r="N42" s="192"/>
      <c r="O42" s="192">
        <f>+J42*F42</f>
        <v>0</v>
      </c>
      <c r="P42" s="192"/>
      <c r="Q42" s="192"/>
    </row>
    <row r="43" spans="1:17">
      <c r="A43" s="34"/>
      <c r="B43" s="20"/>
      <c r="C43" s="48" t="s">
        <v>18</v>
      </c>
      <c r="D43" s="34"/>
      <c r="E43" s="49"/>
      <c r="F43" s="41"/>
      <c r="G43" s="35">
        <f>SUM(G38:G42)</f>
        <v>46250</v>
      </c>
      <c r="H43" s="40"/>
      <c r="I43" s="40"/>
      <c r="J43" s="40">
        <v>0</v>
      </c>
      <c r="K43" s="40"/>
      <c r="L43" s="40"/>
      <c r="M43" s="35">
        <f>SUM(M38:M42)</f>
        <v>0</v>
      </c>
      <c r="N43" s="35">
        <f>SUM(N38:N42)</f>
        <v>9418.9534871908181</v>
      </c>
      <c r="O43" s="35">
        <f>SUM(O38:O42)</f>
        <v>7108.4030857335392</v>
      </c>
      <c r="P43" s="35">
        <f>SUM(P38:P42)</f>
        <v>16527.356572924356</v>
      </c>
      <c r="Q43" s="35">
        <f>SUM(Q38:Q42)</f>
        <v>-27250</v>
      </c>
    </row>
    <row r="44" spans="1:17">
      <c r="A44" s="6"/>
      <c r="B44" s="2"/>
      <c r="C44" s="26"/>
      <c r="D44" s="6"/>
      <c r="E44" s="9"/>
      <c r="F44" s="10"/>
      <c r="G44" s="50"/>
      <c r="H44" s="192"/>
      <c r="I44" s="192"/>
      <c r="J44" s="288">
        <v>0</v>
      </c>
      <c r="K44" s="192"/>
      <c r="L44" s="192"/>
      <c r="M44" s="192"/>
      <c r="N44" s="192"/>
      <c r="O44" s="192"/>
      <c r="P44" s="192"/>
      <c r="Q44" s="192"/>
    </row>
    <row r="45" spans="1:17">
      <c r="A45" s="42">
        <v>5</v>
      </c>
      <c r="B45" s="43"/>
      <c r="C45" s="43" t="s">
        <v>19</v>
      </c>
      <c r="D45" s="43"/>
      <c r="E45" s="44"/>
      <c r="F45" s="51"/>
      <c r="G45" s="52"/>
      <c r="H45" s="38"/>
      <c r="I45" s="38"/>
      <c r="J45" s="38">
        <v>0</v>
      </c>
      <c r="K45" s="38"/>
      <c r="L45" s="38"/>
      <c r="M45" s="38"/>
      <c r="N45" s="38"/>
      <c r="O45" s="38"/>
      <c r="P45" s="38"/>
      <c r="Q45" s="38"/>
    </row>
    <row r="46" spans="1:17" ht="65">
      <c r="A46" s="10">
        <v>5.01</v>
      </c>
      <c r="B46" s="53" t="s">
        <v>67</v>
      </c>
      <c r="C46" s="32" t="s">
        <v>68</v>
      </c>
      <c r="D46" s="6"/>
      <c r="E46" s="24"/>
      <c r="F46" s="27"/>
      <c r="G46" s="11"/>
      <c r="H46" s="288"/>
      <c r="I46" s="288">
        <v>0</v>
      </c>
      <c r="J46" s="288">
        <v>0</v>
      </c>
      <c r="K46" s="288">
        <f t="shared" ref="K46:K58" si="7">H46+I46+J46</f>
        <v>0</v>
      </c>
      <c r="L46" s="288"/>
      <c r="M46" s="288"/>
      <c r="N46" s="288">
        <f t="shared" ref="N46:N58" si="8">F46*I46</f>
        <v>0</v>
      </c>
      <c r="O46" s="288">
        <f t="shared" ref="O46:O58" si="9">+J46*F46</f>
        <v>0</v>
      </c>
      <c r="P46" s="288">
        <f t="shared" ref="P46:P58" si="10">M46+N46+O46</f>
        <v>0</v>
      </c>
      <c r="Q46" s="288"/>
    </row>
    <row r="47" spans="1:17">
      <c r="A47" s="10" t="s">
        <v>6</v>
      </c>
      <c r="B47" s="53" t="s">
        <v>40</v>
      </c>
      <c r="C47" s="32" t="s">
        <v>69</v>
      </c>
      <c r="D47" s="6" t="s">
        <v>20</v>
      </c>
      <c r="E47" s="24">
        <v>1</v>
      </c>
      <c r="F47" s="27">
        <v>22400</v>
      </c>
      <c r="G47" s="11">
        <f t="shared" ref="G47:G58" si="11">F47*$E47</f>
        <v>22400</v>
      </c>
      <c r="H47" s="288"/>
      <c r="I47" s="288">
        <v>0.47967023779879314</v>
      </c>
      <c r="J47" s="288">
        <v>0.3620029978001742</v>
      </c>
      <c r="K47" s="288">
        <f t="shared" si="7"/>
        <v>0.84167323559896734</v>
      </c>
      <c r="L47" s="288">
        <f t="shared" ref="L47:L58" si="12">K47-E47</f>
        <v>-0.15832676440103266</v>
      </c>
      <c r="M47" s="288">
        <f t="shared" ref="M47:M56" si="13">F47*H47</f>
        <v>0</v>
      </c>
      <c r="N47" s="288">
        <f t="shared" si="8"/>
        <v>10744.613326692966</v>
      </c>
      <c r="O47" s="288">
        <f t="shared" si="9"/>
        <v>8108.8671507239023</v>
      </c>
      <c r="P47" s="288">
        <f t="shared" si="10"/>
        <v>18853.48047741687</v>
      </c>
      <c r="Q47" s="288">
        <f>P47-G47</f>
        <v>-3546.5195225831303</v>
      </c>
    </row>
    <row r="48" spans="1:17" ht="52">
      <c r="A48" s="10">
        <v>5.0199999999999996</v>
      </c>
      <c r="B48" s="53" t="s">
        <v>74</v>
      </c>
      <c r="C48" s="32" t="s">
        <v>73</v>
      </c>
      <c r="D48" s="6" t="s">
        <v>70</v>
      </c>
      <c r="E48" s="24">
        <v>5.4</v>
      </c>
      <c r="F48" s="27">
        <v>1700</v>
      </c>
      <c r="G48" s="11">
        <f t="shared" si="11"/>
        <v>9180</v>
      </c>
      <c r="H48" s="288"/>
      <c r="I48" s="288">
        <v>2.5326588555776279</v>
      </c>
      <c r="J48" s="288">
        <v>1.9113758283849196</v>
      </c>
      <c r="K48" s="288">
        <f t="shared" si="7"/>
        <v>4.4440346839625473</v>
      </c>
      <c r="L48" s="288">
        <f t="shared" si="12"/>
        <v>-0.95596531603745305</v>
      </c>
      <c r="M48" s="288">
        <f t="shared" si="13"/>
        <v>0</v>
      </c>
      <c r="N48" s="288">
        <f t="shared" si="8"/>
        <v>4305.5200544819672</v>
      </c>
      <c r="O48" s="288">
        <f t="shared" si="9"/>
        <v>3249.3389082543631</v>
      </c>
      <c r="P48" s="288">
        <f t="shared" si="10"/>
        <v>7554.8589627363308</v>
      </c>
      <c r="Q48" s="288">
        <f>P48-G48</f>
        <v>-1625.1410372636692</v>
      </c>
    </row>
    <row r="49" spans="1:17" ht="169">
      <c r="A49" s="10">
        <v>5.03</v>
      </c>
      <c r="B49" s="33" t="s">
        <v>72</v>
      </c>
      <c r="C49" s="54" t="s">
        <v>71</v>
      </c>
      <c r="D49" s="8" t="s">
        <v>47</v>
      </c>
      <c r="E49" s="31">
        <v>4</v>
      </c>
      <c r="F49" s="296">
        <v>14900</v>
      </c>
      <c r="G49" s="11">
        <f t="shared" si="11"/>
        <v>59600</v>
      </c>
      <c r="H49" s="288"/>
      <c r="I49" s="288">
        <v>1.9186809511951726</v>
      </c>
      <c r="J49" s="288">
        <v>1.4480119912006968</v>
      </c>
      <c r="K49" s="288">
        <f t="shared" si="7"/>
        <v>3.3666929423958694</v>
      </c>
      <c r="L49" s="288">
        <f t="shared" si="12"/>
        <v>-0.63330705760413064</v>
      </c>
      <c r="M49" s="288">
        <f t="shared" si="13"/>
        <v>0</v>
      </c>
      <c r="N49" s="288">
        <f t="shared" si="8"/>
        <v>28588.346172808073</v>
      </c>
      <c r="O49" s="288">
        <f t="shared" si="9"/>
        <v>21575.378668890382</v>
      </c>
      <c r="P49" s="288">
        <f t="shared" si="10"/>
        <v>50163.724841698451</v>
      </c>
      <c r="Q49" s="288">
        <f>P49-G49</f>
        <v>-9436.2751583015488</v>
      </c>
    </row>
    <row r="50" spans="1:17" ht="182">
      <c r="A50" s="10">
        <v>5.04</v>
      </c>
      <c r="B50" s="55" t="s">
        <v>75</v>
      </c>
      <c r="C50" s="54" t="s">
        <v>76</v>
      </c>
      <c r="D50" s="8" t="s">
        <v>47</v>
      </c>
      <c r="E50" s="31">
        <v>5</v>
      </c>
      <c r="F50" s="296">
        <v>22400</v>
      </c>
      <c r="G50" s="11">
        <f t="shared" si="11"/>
        <v>112000</v>
      </c>
      <c r="H50" s="288"/>
      <c r="I50" s="288">
        <v>2.3983511889939653</v>
      </c>
      <c r="J50" s="288">
        <v>1.8100149890008712</v>
      </c>
      <c r="K50" s="288">
        <f t="shared" si="7"/>
        <v>4.2083661779948365</v>
      </c>
      <c r="L50" s="288">
        <f t="shared" si="12"/>
        <v>-0.79163382200516352</v>
      </c>
      <c r="M50" s="288">
        <f t="shared" si="13"/>
        <v>0</v>
      </c>
      <c r="N50" s="288">
        <f t="shared" si="8"/>
        <v>53723.066633464819</v>
      </c>
      <c r="O50" s="288">
        <f t="shared" si="9"/>
        <v>40544.335753619518</v>
      </c>
      <c r="P50" s="288">
        <f t="shared" si="10"/>
        <v>94267.402387084338</v>
      </c>
      <c r="Q50" s="288">
        <f>P50-G50</f>
        <v>-17732.597612915662</v>
      </c>
    </row>
    <row r="51" spans="1:17" ht="403">
      <c r="A51" s="10">
        <v>5.05</v>
      </c>
      <c r="B51" s="56" t="s">
        <v>77</v>
      </c>
      <c r="C51" s="54" t="s">
        <v>78</v>
      </c>
      <c r="D51" s="8" t="s">
        <v>47</v>
      </c>
      <c r="E51" s="31">
        <v>8</v>
      </c>
      <c r="F51" s="296">
        <v>28000</v>
      </c>
      <c r="G51" s="11">
        <f t="shared" si="11"/>
        <v>224000</v>
      </c>
      <c r="H51" s="288"/>
      <c r="I51" s="288">
        <v>3.8373619023903451</v>
      </c>
      <c r="J51" s="288">
        <v>2.8960239824013936</v>
      </c>
      <c r="K51" s="288">
        <f t="shared" si="7"/>
        <v>6.7333858847917387</v>
      </c>
      <c r="L51" s="288">
        <f t="shared" si="12"/>
        <v>-1.2666141152082613</v>
      </c>
      <c r="M51" s="288">
        <f t="shared" si="13"/>
        <v>0</v>
      </c>
      <c r="N51" s="288">
        <f t="shared" si="8"/>
        <v>107446.13326692967</v>
      </c>
      <c r="O51" s="288">
        <f t="shared" si="9"/>
        <v>81088.671507239022</v>
      </c>
      <c r="P51" s="288">
        <f t="shared" si="10"/>
        <v>188534.8047741687</v>
      </c>
      <c r="Q51" s="288">
        <f>P51-G51</f>
        <v>-35465.195225831296</v>
      </c>
    </row>
    <row r="52" spans="1:17" ht="104">
      <c r="A52" s="10">
        <v>5.0599999999999996</v>
      </c>
      <c r="B52" s="33" t="s">
        <v>79</v>
      </c>
      <c r="C52" s="29" t="s">
        <v>155</v>
      </c>
      <c r="D52" s="8" t="s">
        <v>47</v>
      </c>
      <c r="E52" s="31">
        <v>10</v>
      </c>
      <c r="F52" s="296">
        <v>4950</v>
      </c>
      <c r="G52" s="11">
        <f t="shared" si="11"/>
        <v>49500</v>
      </c>
      <c r="H52" s="288"/>
      <c r="I52" s="288">
        <v>7.9241523284360618</v>
      </c>
      <c r="J52" s="288">
        <v>5.980289523658878</v>
      </c>
      <c r="K52" s="288">
        <f t="shared" si="7"/>
        <v>13.904441852094941</v>
      </c>
      <c r="L52" s="288">
        <f t="shared" si="12"/>
        <v>3.9044418520949407</v>
      </c>
      <c r="M52" s="288">
        <f t="shared" si="13"/>
        <v>0</v>
      </c>
      <c r="N52" s="288">
        <f t="shared" si="8"/>
        <v>39224.554025758509</v>
      </c>
      <c r="O52" s="288">
        <f t="shared" si="9"/>
        <v>29602.433142111448</v>
      </c>
      <c r="P52" s="288">
        <f t="shared" si="10"/>
        <v>68826.987167869956</v>
      </c>
      <c r="Q52" s="288">
        <f t="shared" ref="Q52:Q53" si="14">M52-G52</f>
        <v>-49500</v>
      </c>
    </row>
    <row r="53" spans="1:17" ht="117">
      <c r="A53" s="10">
        <v>5.07</v>
      </c>
      <c r="B53" s="33" t="s">
        <v>80</v>
      </c>
      <c r="C53" s="181" t="s">
        <v>81</v>
      </c>
      <c r="D53" s="8" t="s">
        <v>47</v>
      </c>
      <c r="E53" s="31">
        <v>110</v>
      </c>
      <c r="F53" s="296">
        <v>3100</v>
      </c>
      <c r="G53" s="11">
        <f t="shared" si="11"/>
        <v>341000</v>
      </c>
      <c r="H53" s="288">
        <f>'[1]C&amp;I'!$J$11</f>
        <v>101.66400000000002</v>
      </c>
      <c r="I53" s="288">
        <v>48.765195055576498</v>
      </c>
      <c r="J53" s="288">
        <v>36.802672768356913</v>
      </c>
      <c r="K53" s="288">
        <f t="shared" si="7"/>
        <v>187.23186782393344</v>
      </c>
      <c r="L53" s="288">
        <f t="shared" si="12"/>
        <v>77.231867823933442</v>
      </c>
      <c r="M53" s="288">
        <f t="shared" si="13"/>
        <v>315158.40000000002</v>
      </c>
      <c r="N53" s="288">
        <f t="shared" si="8"/>
        <v>151172.10467228715</v>
      </c>
      <c r="O53" s="288">
        <f t="shared" si="9"/>
        <v>114088.28558190643</v>
      </c>
      <c r="P53" s="288">
        <f t="shared" si="10"/>
        <v>580418.79025419359</v>
      </c>
      <c r="Q53" s="288">
        <f t="shared" si="14"/>
        <v>-25841.599999999977</v>
      </c>
    </row>
    <row r="54" spans="1:17" ht="117">
      <c r="A54" s="10">
        <v>5.08</v>
      </c>
      <c r="B54" s="33" t="s">
        <v>82</v>
      </c>
      <c r="C54" s="182" t="s">
        <v>83</v>
      </c>
      <c r="D54" s="8" t="s">
        <v>47</v>
      </c>
      <c r="E54" s="297">
        <v>75</v>
      </c>
      <c r="F54" s="296">
        <v>4000</v>
      </c>
      <c r="G54" s="11">
        <f t="shared" si="11"/>
        <v>300000</v>
      </c>
      <c r="H54" s="288">
        <f>'[1]C&amp;I'!$J$20</f>
        <v>42.515999999999998</v>
      </c>
      <c r="I54" s="288">
        <v>20.393659830253487</v>
      </c>
      <c r="J54" s="288">
        <v>15.390919454472204</v>
      </c>
      <c r="K54" s="288">
        <f t="shared" si="7"/>
        <v>78.3005792847257</v>
      </c>
      <c r="L54" s="288">
        <f t="shared" si="12"/>
        <v>3.3005792847256998</v>
      </c>
      <c r="M54" s="288">
        <f t="shared" si="13"/>
        <v>170064</v>
      </c>
      <c r="N54" s="288">
        <f t="shared" si="8"/>
        <v>81574.63932101395</v>
      </c>
      <c r="O54" s="288">
        <f t="shared" si="9"/>
        <v>61563.67781788882</v>
      </c>
      <c r="P54" s="288">
        <f t="shared" si="10"/>
        <v>313202.31713890273</v>
      </c>
      <c r="Q54" s="288">
        <f>M54-G54</f>
        <v>-129936</v>
      </c>
    </row>
    <row r="55" spans="1:17" ht="78">
      <c r="A55" s="10">
        <v>5.09</v>
      </c>
      <c r="B55" s="39" t="s">
        <v>146</v>
      </c>
      <c r="C55" s="32" t="s">
        <v>147</v>
      </c>
      <c r="D55" s="8" t="s">
        <v>47</v>
      </c>
      <c r="E55" s="24">
        <v>30</v>
      </c>
      <c r="F55" s="27">
        <v>1600</v>
      </c>
      <c r="G55" s="11">
        <f t="shared" si="11"/>
        <v>48000</v>
      </c>
      <c r="H55" s="288"/>
      <c r="I55" s="288">
        <v>13.30653206677632</v>
      </c>
      <c r="J55" s="288">
        <v>10.042325161974631</v>
      </c>
      <c r="K55" s="288">
        <f t="shared" si="7"/>
        <v>23.348857228750951</v>
      </c>
      <c r="L55" s="288">
        <f t="shared" si="12"/>
        <v>-6.6511427712490487</v>
      </c>
      <c r="M55" s="288">
        <f t="shared" si="13"/>
        <v>0</v>
      </c>
      <c r="N55" s="288">
        <f t="shared" si="8"/>
        <v>21290.451306842111</v>
      </c>
      <c r="O55" s="288">
        <f t="shared" si="9"/>
        <v>16067.72025915941</v>
      </c>
      <c r="P55" s="288">
        <f t="shared" si="10"/>
        <v>37358.171566001518</v>
      </c>
      <c r="Q55" s="288">
        <f>P55-G55</f>
        <v>-10641.828433998482</v>
      </c>
    </row>
    <row r="56" spans="1:17" ht="65">
      <c r="A56" s="10">
        <v>5.0999999999999996</v>
      </c>
      <c r="B56" s="39" t="s">
        <v>148</v>
      </c>
      <c r="C56" s="19" t="s">
        <v>149</v>
      </c>
      <c r="D56" s="8" t="s">
        <v>47</v>
      </c>
      <c r="E56" s="297">
        <v>27</v>
      </c>
      <c r="F56" s="27">
        <v>850</v>
      </c>
      <c r="G56" s="11">
        <f t="shared" si="11"/>
        <v>22950</v>
      </c>
      <c r="H56" s="288"/>
      <c r="I56" s="288">
        <v>8.6648111426211774</v>
      </c>
      <c r="J56" s="288">
        <v>6.5392583525621255</v>
      </c>
      <c r="K56" s="288">
        <f t="shared" si="7"/>
        <v>15.204069495183303</v>
      </c>
      <c r="L56" s="288">
        <f t="shared" si="12"/>
        <v>-11.795930504816697</v>
      </c>
      <c r="M56" s="288">
        <f t="shared" si="13"/>
        <v>0</v>
      </c>
      <c r="N56" s="288">
        <f t="shared" si="8"/>
        <v>7365.0894712280005</v>
      </c>
      <c r="O56" s="288">
        <f t="shared" si="9"/>
        <v>5558.3695996778069</v>
      </c>
      <c r="P56" s="288">
        <f t="shared" si="10"/>
        <v>12923.459070905807</v>
      </c>
      <c r="Q56" s="288">
        <f>P56-G56</f>
        <v>-10026.540929094193</v>
      </c>
    </row>
    <row r="57" spans="1:17" ht="91">
      <c r="A57" s="10">
        <v>5.1100000000000003</v>
      </c>
      <c r="B57" s="39" t="s">
        <v>150</v>
      </c>
      <c r="C57" s="32" t="s">
        <v>21</v>
      </c>
      <c r="D57" s="8" t="s">
        <v>47</v>
      </c>
      <c r="E57" s="24">
        <v>2.5</v>
      </c>
      <c r="F57" s="27">
        <v>4950</v>
      </c>
      <c r="G57" s="11">
        <f t="shared" si="11"/>
        <v>12375</v>
      </c>
      <c r="H57" s="288"/>
      <c r="I57" s="288"/>
      <c r="J57" s="288">
        <v>0</v>
      </c>
      <c r="K57" s="288">
        <f t="shared" si="7"/>
        <v>0</v>
      </c>
      <c r="L57" s="288">
        <f t="shared" si="12"/>
        <v>-2.5</v>
      </c>
      <c r="M57" s="288"/>
      <c r="N57" s="288">
        <f t="shared" si="8"/>
        <v>0</v>
      </c>
      <c r="O57" s="288">
        <f t="shared" si="9"/>
        <v>0</v>
      </c>
      <c r="P57" s="288">
        <f t="shared" si="10"/>
        <v>0</v>
      </c>
      <c r="Q57" s="288">
        <f>P57-G57</f>
        <v>-12375</v>
      </c>
    </row>
    <row r="58" spans="1:17" ht="104">
      <c r="A58" s="10">
        <v>5.12</v>
      </c>
      <c r="B58" s="39" t="s">
        <v>151</v>
      </c>
      <c r="C58" s="32" t="s">
        <v>152</v>
      </c>
      <c r="D58" s="8" t="s">
        <v>47</v>
      </c>
      <c r="E58" s="24">
        <v>3.5</v>
      </c>
      <c r="F58" s="27">
        <v>10000</v>
      </c>
      <c r="G58" s="11">
        <f t="shared" si="11"/>
        <v>35000</v>
      </c>
      <c r="H58" s="288"/>
      <c r="I58" s="288"/>
      <c r="J58" s="288">
        <v>0</v>
      </c>
      <c r="K58" s="288">
        <f t="shared" si="7"/>
        <v>0</v>
      </c>
      <c r="L58" s="288">
        <f t="shared" si="12"/>
        <v>-3.5</v>
      </c>
      <c r="M58" s="288"/>
      <c r="N58" s="288">
        <f t="shared" si="8"/>
        <v>0</v>
      </c>
      <c r="O58" s="288">
        <f t="shared" si="9"/>
        <v>0</v>
      </c>
      <c r="P58" s="288">
        <f t="shared" si="10"/>
        <v>0</v>
      </c>
      <c r="Q58" s="288">
        <f>P58-G58</f>
        <v>-35000</v>
      </c>
    </row>
    <row r="59" spans="1:17">
      <c r="A59" s="10"/>
      <c r="B59" s="39"/>
      <c r="C59" s="32"/>
      <c r="D59" s="8"/>
      <c r="E59" s="24"/>
      <c r="F59" s="10"/>
      <c r="G59" s="27"/>
      <c r="H59" s="192"/>
      <c r="I59" s="192"/>
      <c r="J59" s="288">
        <v>0</v>
      </c>
      <c r="K59" s="192"/>
      <c r="L59" s="192"/>
      <c r="M59" s="192"/>
      <c r="N59" s="192"/>
      <c r="O59" s="192"/>
      <c r="P59" s="192"/>
      <c r="Q59" s="192"/>
    </row>
    <row r="60" spans="1:17">
      <c r="A60" s="34"/>
      <c r="B60" s="20"/>
      <c r="C60" s="21" t="s">
        <v>22</v>
      </c>
      <c r="D60" s="34"/>
      <c r="E60" s="49"/>
      <c r="F60" s="41"/>
      <c r="G60" s="35">
        <f>SUM(G46:G58)</f>
        <v>1236005</v>
      </c>
      <c r="H60" s="34"/>
      <c r="I60" s="34"/>
      <c r="J60" s="295">
        <v>0</v>
      </c>
      <c r="K60" s="34"/>
      <c r="L60" s="34"/>
      <c r="M60" s="35">
        <f>SUM(M46:M58)</f>
        <v>485222.40000000002</v>
      </c>
      <c r="N60" s="35">
        <f>SUM(N46:N58)</f>
        <v>505434.51825150719</v>
      </c>
      <c r="O60" s="35">
        <f>SUM(O46:O58)</f>
        <v>381447.07838947105</v>
      </c>
      <c r="P60" s="35">
        <f>SUM(P46:P58)</f>
        <v>1372103.9966409784</v>
      </c>
      <c r="Q60" s="35">
        <f>SUM(Q46:Q58)</f>
        <v>-341126.69791998796</v>
      </c>
    </row>
    <row r="61" spans="1:17">
      <c r="A61" s="6"/>
      <c r="B61" s="2"/>
      <c r="C61" s="19"/>
      <c r="D61" s="6"/>
      <c r="E61" s="9"/>
      <c r="F61" s="10"/>
      <c r="G61" s="27"/>
      <c r="H61" s="192"/>
      <c r="I61" s="192"/>
      <c r="J61" s="288">
        <v>0</v>
      </c>
      <c r="K61" s="192"/>
      <c r="L61" s="192"/>
      <c r="M61" s="192"/>
      <c r="N61" s="192"/>
      <c r="O61" s="192"/>
      <c r="P61" s="192"/>
      <c r="Q61" s="192"/>
    </row>
    <row r="62" spans="1:17">
      <c r="A62" s="57">
        <v>6</v>
      </c>
      <c r="B62" s="58"/>
      <c r="C62" s="59" t="s">
        <v>23</v>
      </c>
      <c r="D62" s="13"/>
      <c r="E62" s="60"/>
      <c r="F62" s="37"/>
      <c r="G62" s="38"/>
      <c r="H62" s="38"/>
      <c r="I62" s="38"/>
      <c r="J62" s="38">
        <v>0</v>
      </c>
      <c r="K62" s="38"/>
      <c r="L62" s="38"/>
      <c r="M62" s="38"/>
      <c r="N62" s="38"/>
      <c r="O62" s="38"/>
      <c r="P62" s="38"/>
      <c r="Q62" s="38"/>
    </row>
    <row r="63" spans="1:17">
      <c r="A63" s="6"/>
      <c r="B63" s="2"/>
      <c r="C63" s="19"/>
      <c r="D63" s="6"/>
      <c r="E63" s="9"/>
      <c r="F63" s="10"/>
      <c r="G63" s="27"/>
      <c r="H63" s="192"/>
      <c r="I63" s="192"/>
      <c r="J63" s="288">
        <v>0</v>
      </c>
      <c r="K63" s="192"/>
      <c r="L63" s="192"/>
      <c r="M63" s="192"/>
      <c r="N63" s="192"/>
      <c r="O63" s="192">
        <f>+J63*F63</f>
        <v>0</v>
      </c>
      <c r="P63" s="192"/>
      <c r="Q63" s="192"/>
    </row>
    <row r="64" spans="1:17" ht="91">
      <c r="A64" s="6">
        <v>6.01</v>
      </c>
      <c r="B64" s="33" t="s">
        <v>153</v>
      </c>
      <c r="C64" s="29" t="s">
        <v>35</v>
      </c>
      <c r="D64" s="8" t="s">
        <v>47</v>
      </c>
      <c r="E64" s="24">
        <v>85</v>
      </c>
      <c r="F64" s="27">
        <v>400</v>
      </c>
      <c r="G64" s="11">
        <f>F64*$E64</f>
        <v>34000</v>
      </c>
      <c r="H64" s="288"/>
      <c r="I64" s="288"/>
      <c r="J64" s="288">
        <v>0</v>
      </c>
      <c r="K64" s="288">
        <f t="shared" ref="K64:K65" si="15">H64+I64+J64</f>
        <v>0</v>
      </c>
      <c r="L64" s="288">
        <f>K64-E64</f>
        <v>-85</v>
      </c>
      <c r="M64" s="288"/>
      <c r="N64" s="288"/>
      <c r="O64" s="288">
        <f>+J64*F64</f>
        <v>0</v>
      </c>
      <c r="P64" s="288">
        <f t="shared" ref="P64:P65" si="16">M64+N64+O64</f>
        <v>0</v>
      </c>
      <c r="Q64" s="288">
        <f>P64-G64</f>
        <v>-34000</v>
      </c>
    </row>
    <row r="65" spans="1:17" ht="117">
      <c r="A65" s="6">
        <v>6.02</v>
      </c>
      <c r="B65" s="39" t="s">
        <v>154</v>
      </c>
      <c r="C65" s="29" t="s">
        <v>24</v>
      </c>
      <c r="D65" s="8" t="s">
        <v>47</v>
      </c>
      <c r="E65" s="24">
        <v>57</v>
      </c>
      <c r="F65" s="27">
        <v>500</v>
      </c>
      <c r="G65" s="11">
        <f>F65*$E65</f>
        <v>28500</v>
      </c>
      <c r="H65" s="288"/>
      <c r="I65" s="288"/>
      <c r="J65" s="288">
        <v>0</v>
      </c>
      <c r="K65" s="288">
        <f t="shared" si="15"/>
        <v>0</v>
      </c>
      <c r="L65" s="288">
        <f>K65-E65</f>
        <v>-57</v>
      </c>
      <c r="M65" s="288"/>
      <c r="N65" s="288"/>
      <c r="O65" s="288">
        <f>+J65*F65</f>
        <v>0</v>
      </c>
      <c r="P65" s="288">
        <f t="shared" si="16"/>
        <v>0</v>
      </c>
      <c r="Q65" s="288">
        <f>P65-G65</f>
        <v>-28500</v>
      </c>
    </row>
    <row r="66" spans="1:17">
      <c r="A66" s="6"/>
      <c r="B66" s="39"/>
      <c r="C66" s="29"/>
      <c r="D66" s="8"/>
      <c r="E66" s="24"/>
      <c r="F66" s="10"/>
      <c r="G66" s="27"/>
      <c r="H66" s="192"/>
      <c r="I66" s="192"/>
      <c r="J66" s="288">
        <v>0</v>
      </c>
      <c r="K66" s="192"/>
      <c r="L66" s="192"/>
      <c r="M66" s="192"/>
      <c r="N66" s="192"/>
      <c r="O66" s="192"/>
      <c r="P66" s="192"/>
      <c r="Q66" s="192"/>
    </row>
    <row r="67" spans="1:17">
      <c r="A67" s="34"/>
      <c r="B67" s="20"/>
      <c r="C67" s="48" t="s">
        <v>25</v>
      </c>
      <c r="D67" s="34"/>
      <c r="E67" s="40"/>
      <c r="F67" s="41"/>
      <c r="G67" s="35">
        <f>SUM(G64:G65)</f>
        <v>62500</v>
      </c>
      <c r="H67" s="41"/>
      <c r="I67" s="41"/>
      <c r="J67" s="295">
        <v>0</v>
      </c>
      <c r="K67" s="41"/>
      <c r="L67" s="41"/>
      <c r="M67" s="35">
        <f>SUM(M64:M65)</f>
        <v>0</v>
      </c>
      <c r="N67" s="35">
        <f>SUM(N64:N65)</f>
        <v>0</v>
      </c>
      <c r="O67" s="35">
        <f>SUM(O64:O65)</f>
        <v>0</v>
      </c>
      <c r="P67" s="35">
        <f>SUM(P64:P65)</f>
        <v>0</v>
      </c>
      <c r="Q67" s="35">
        <f>SUM(Q64:Q65)</f>
        <v>-62500</v>
      </c>
    </row>
    <row r="68" spans="1:17">
      <c r="A68" s="6"/>
      <c r="B68" s="2"/>
      <c r="C68" s="19"/>
      <c r="D68" s="6"/>
      <c r="E68" s="24"/>
      <c r="F68" s="10"/>
      <c r="G68" s="27"/>
      <c r="H68" s="192"/>
      <c r="I68" s="192"/>
      <c r="J68" s="288">
        <v>0</v>
      </c>
      <c r="K68" s="192"/>
      <c r="L68" s="192"/>
      <c r="M68" s="192"/>
      <c r="N68" s="192"/>
      <c r="O68" s="192"/>
      <c r="P68" s="192"/>
      <c r="Q68" s="192"/>
    </row>
    <row r="69" spans="1:17">
      <c r="A69" s="42">
        <v>7</v>
      </c>
      <c r="B69" s="42"/>
      <c r="C69" s="43" t="s">
        <v>26</v>
      </c>
      <c r="D69" s="42"/>
      <c r="E69" s="44"/>
      <c r="F69" s="37"/>
      <c r="G69" s="38"/>
      <c r="H69" s="38"/>
      <c r="I69" s="38"/>
      <c r="J69" s="38">
        <v>0</v>
      </c>
      <c r="K69" s="38"/>
      <c r="L69" s="38"/>
      <c r="M69" s="38"/>
      <c r="N69" s="38"/>
      <c r="O69" s="38"/>
      <c r="P69" s="38"/>
      <c r="Q69" s="38"/>
    </row>
    <row r="70" spans="1:17">
      <c r="A70" s="6"/>
      <c r="B70" s="2"/>
      <c r="C70" s="19"/>
      <c r="D70" s="6"/>
      <c r="E70" s="24"/>
      <c r="F70" s="10"/>
      <c r="G70" s="27"/>
      <c r="H70" s="192"/>
      <c r="I70" s="192"/>
      <c r="J70" s="288">
        <v>0</v>
      </c>
      <c r="K70" s="192"/>
      <c r="L70" s="192"/>
      <c r="M70" s="192"/>
      <c r="N70" s="192"/>
      <c r="O70" s="192"/>
      <c r="P70" s="192"/>
      <c r="Q70" s="192"/>
    </row>
    <row r="71" spans="1:17" ht="195">
      <c r="A71" s="6">
        <v>7.01</v>
      </c>
      <c r="B71" s="39" t="s">
        <v>27</v>
      </c>
      <c r="C71" s="32" t="s">
        <v>157</v>
      </c>
      <c r="D71" s="8" t="s">
        <v>47</v>
      </c>
      <c r="E71" s="24">
        <v>85</v>
      </c>
      <c r="F71" s="27">
        <v>1250</v>
      </c>
      <c r="G71" s="11">
        <f>F71*$E71</f>
        <v>106250</v>
      </c>
      <c r="H71" s="288"/>
      <c r="I71" s="288"/>
      <c r="J71" s="288">
        <v>0</v>
      </c>
      <c r="K71" s="288">
        <f t="shared" ref="K71:K75" si="17">H71+I71+J71</f>
        <v>0</v>
      </c>
      <c r="L71" s="288">
        <f>K71-E71</f>
        <v>-85</v>
      </c>
      <c r="M71" s="288"/>
      <c r="N71" s="288"/>
      <c r="O71" s="288">
        <f>+J71*F71</f>
        <v>0</v>
      </c>
      <c r="P71" s="288">
        <f t="shared" ref="P71:P75" si="18">M71+N71+O71</f>
        <v>0</v>
      </c>
      <c r="Q71" s="288">
        <f>P71-G71</f>
        <v>-106250</v>
      </c>
    </row>
    <row r="72" spans="1:17" ht="78">
      <c r="A72" s="6">
        <v>7.02</v>
      </c>
      <c r="B72" s="39" t="s">
        <v>156</v>
      </c>
      <c r="C72" s="32" t="s">
        <v>158</v>
      </c>
      <c r="D72" s="8" t="s">
        <v>47</v>
      </c>
      <c r="E72" s="24">
        <v>16</v>
      </c>
      <c r="F72" s="27">
        <v>7800</v>
      </c>
      <c r="G72" s="11">
        <f>F72*$E72</f>
        <v>124800</v>
      </c>
      <c r="H72" s="288"/>
      <c r="I72" s="288"/>
      <c r="J72" s="288">
        <v>0</v>
      </c>
      <c r="K72" s="288">
        <f t="shared" si="17"/>
        <v>0</v>
      </c>
      <c r="L72" s="288">
        <f>K72-E72</f>
        <v>-16</v>
      </c>
      <c r="M72" s="288"/>
      <c r="N72" s="288"/>
      <c r="O72" s="288">
        <f>+J72*F72</f>
        <v>0</v>
      </c>
      <c r="P72" s="288">
        <f t="shared" si="18"/>
        <v>0</v>
      </c>
      <c r="Q72" s="288">
        <f>P72-G72</f>
        <v>-124800</v>
      </c>
    </row>
    <row r="73" spans="1:17" ht="52">
      <c r="A73" s="10">
        <v>7.03</v>
      </c>
      <c r="B73" s="39" t="s">
        <v>159</v>
      </c>
      <c r="C73" s="29" t="s">
        <v>160</v>
      </c>
      <c r="D73" s="8" t="s">
        <v>47</v>
      </c>
      <c r="E73" s="24">
        <v>4</v>
      </c>
      <c r="F73" s="27">
        <v>2200</v>
      </c>
      <c r="G73" s="11">
        <f>F73*$E73</f>
        <v>8800</v>
      </c>
      <c r="H73" s="288"/>
      <c r="I73" s="288"/>
      <c r="J73" s="288">
        <v>0</v>
      </c>
      <c r="K73" s="288">
        <f t="shared" si="17"/>
        <v>0</v>
      </c>
      <c r="L73" s="288">
        <f>K73-E73</f>
        <v>-4</v>
      </c>
      <c r="M73" s="288"/>
      <c r="N73" s="288"/>
      <c r="O73" s="288">
        <f>+J73*F73</f>
        <v>0</v>
      </c>
      <c r="P73" s="288">
        <f t="shared" si="18"/>
        <v>0</v>
      </c>
      <c r="Q73" s="288">
        <f>P73-G73</f>
        <v>-8800</v>
      </c>
    </row>
    <row r="74" spans="1:17">
      <c r="A74" s="10"/>
      <c r="B74" s="39"/>
      <c r="C74" s="29"/>
      <c r="D74" s="8"/>
      <c r="E74" s="24"/>
      <c r="F74" s="27"/>
      <c r="G74" s="11"/>
      <c r="H74" s="288"/>
      <c r="I74" s="288">
        <v>0</v>
      </c>
      <c r="J74" s="288">
        <v>0</v>
      </c>
      <c r="K74" s="288">
        <f t="shared" si="17"/>
        <v>0</v>
      </c>
      <c r="L74" s="288"/>
      <c r="M74" s="288"/>
      <c r="N74" s="288"/>
      <c r="O74" s="288">
        <f>+J74*F74</f>
        <v>0</v>
      </c>
      <c r="P74" s="288"/>
      <c r="Q74" s="288"/>
    </row>
    <row r="75" spans="1:17">
      <c r="A75" s="261">
        <v>7.04</v>
      </c>
      <c r="B75" s="262" t="s">
        <v>372</v>
      </c>
      <c r="C75" s="266" t="s">
        <v>373</v>
      </c>
      <c r="D75" s="263" t="s">
        <v>47</v>
      </c>
      <c r="E75" s="264">
        <v>0</v>
      </c>
      <c r="F75" s="265">
        <v>2400</v>
      </c>
      <c r="G75" s="265">
        <v>0</v>
      </c>
      <c r="H75" s="289"/>
      <c r="I75" s="288">
        <v>32.277010301480786</v>
      </c>
      <c r="J75" s="288">
        <v>24.359181721973719</v>
      </c>
      <c r="K75" s="288">
        <f t="shared" si="17"/>
        <v>56.636192023454505</v>
      </c>
      <c r="L75" s="289">
        <f>K75-E75</f>
        <v>56.636192023454505</v>
      </c>
      <c r="M75" s="289"/>
      <c r="N75" s="289">
        <f>F75*I75</f>
        <v>77464.824723553887</v>
      </c>
      <c r="O75" s="288">
        <f>+J75*F75</f>
        <v>58462.036132736925</v>
      </c>
      <c r="P75" s="288">
        <f t="shared" si="18"/>
        <v>135926.86085629082</v>
      </c>
      <c r="Q75" s="289">
        <f>P75-G75</f>
        <v>135926.86085629082</v>
      </c>
    </row>
    <row r="76" spans="1:17">
      <c r="A76" s="6"/>
      <c r="B76" s="33"/>
      <c r="C76" s="29"/>
      <c r="D76" s="6"/>
      <c r="E76" s="24"/>
      <c r="F76" s="10"/>
      <c r="G76" s="27"/>
      <c r="H76" s="192"/>
      <c r="I76" s="192"/>
      <c r="J76" s="288">
        <v>0</v>
      </c>
      <c r="K76" s="192"/>
      <c r="L76" s="192"/>
      <c r="M76" s="192"/>
      <c r="N76" s="192"/>
      <c r="O76" s="192"/>
      <c r="P76" s="192"/>
      <c r="Q76" s="192"/>
    </row>
    <row r="77" spans="1:17">
      <c r="A77" s="61"/>
      <c r="B77" s="61"/>
      <c r="C77" s="48" t="s">
        <v>28</v>
      </c>
      <c r="D77" s="34"/>
      <c r="E77" s="40"/>
      <c r="F77" s="41"/>
      <c r="G77" s="35">
        <f>SUM(G69:G76)</f>
        <v>239850</v>
      </c>
      <c r="H77" s="41"/>
      <c r="I77" s="41"/>
      <c r="J77" s="295">
        <v>0</v>
      </c>
      <c r="K77" s="41"/>
      <c r="L77" s="41"/>
      <c r="M77" s="35">
        <f>SUM(M69:M76)</f>
        <v>0</v>
      </c>
      <c r="N77" s="35">
        <f>SUM(N69:N76)</f>
        <v>77464.824723553887</v>
      </c>
      <c r="O77" s="35">
        <f>SUM(O69:O76)</f>
        <v>58462.036132736925</v>
      </c>
      <c r="P77" s="35">
        <f>SUM(P69:P76)</f>
        <v>135926.86085629082</v>
      </c>
      <c r="Q77" s="35">
        <f>SUM(Q69:Q76)</f>
        <v>-103923.13914370918</v>
      </c>
    </row>
    <row r="78" spans="1:17">
      <c r="A78" s="33"/>
      <c r="B78" s="33"/>
      <c r="C78" s="26"/>
      <c r="D78" s="6"/>
      <c r="E78" s="24"/>
      <c r="F78" s="10"/>
      <c r="G78" s="27"/>
      <c r="H78" s="192"/>
      <c r="I78" s="192"/>
      <c r="J78" s="288">
        <v>0</v>
      </c>
      <c r="K78" s="192"/>
      <c r="L78" s="192"/>
      <c r="M78" s="192"/>
      <c r="N78" s="192"/>
      <c r="O78" s="192"/>
      <c r="P78" s="192"/>
      <c r="Q78" s="192"/>
    </row>
    <row r="79" spans="1:17">
      <c r="A79" s="42">
        <v>8</v>
      </c>
      <c r="B79" s="42"/>
      <c r="C79" s="43" t="s">
        <v>162</v>
      </c>
      <c r="D79" s="42"/>
      <c r="E79" s="44"/>
      <c r="F79" s="37"/>
      <c r="G79" s="38"/>
      <c r="H79" s="38"/>
      <c r="I79" s="38"/>
      <c r="J79" s="38">
        <v>0</v>
      </c>
      <c r="K79" s="38"/>
      <c r="L79" s="38"/>
      <c r="M79" s="38"/>
      <c r="N79" s="38"/>
      <c r="O79" s="38"/>
      <c r="P79" s="38"/>
      <c r="Q79" s="38"/>
    </row>
    <row r="80" spans="1:17">
      <c r="A80" s="6"/>
      <c r="B80" s="2"/>
      <c r="C80" s="19"/>
      <c r="D80" s="6"/>
      <c r="E80" s="24"/>
      <c r="F80" s="10"/>
      <c r="G80" s="27"/>
      <c r="H80" s="192"/>
      <c r="I80" s="192"/>
      <c r="J80" s="288">
        <v>0</v>
      </c>
      <c r="K80" s="192"/>
      <c r="L80" s="192"/>
      <c r="M80" s="192"/>
      <c r="N80" s="192"/>
      <c r="O80" s="192">
        <f t="shared" ref="O80:O86" si="19">+J80*F80</f>
        <v>0</v>
      </c>
      <c r="P80" s="192"/>
      <c r="Q80" s="192"/>
    </row>
    <row r="81" spans="1:17">
      <c r="A81" s="6">
        <v>8.01</v>
      </c>
      <c r="B81" s="39" t="s">
        <v>163</v>
      </c>
      <c r="C81" s="32" t="s">
        <v>164</v>
      </c>
      <c r="D81" s="8" t="s">
        <v>47</v>
      </c>
      <c r="E81" s="24">
        <v>14</v>
      </c>
      <c r="F81" s="27">
        <v>1400</v>
      </c>
      <c r="G81" s="11">
        <f>F81*$E81</f>
        <v>19600</v>
      </c>
      <c r="H81" s="288"/>
      <c r="I81" s="288">
        <v>0</v>
      </c>
      <c r="J81" s="288">
        <v>0</v>
      </c>
      <c r="K81" s="288">
        <f t="shared" ref="K81:K86" si="20">H81+I81+J81</f>
        <v>0</v>
      </c>
      <c r="L81" s="288">
        <f t="shared" ref="L81:L86" si="21">K81-E81</f>
        <v>-14</v>
      </c>
      <c r="M81" s="288"/>
      <c r="N81" s="288"/>
      <c r="O81" s="288">
        <f t="shared" si="19"/>
        <v>0</v>
      </c>
      <c r="P81" s="288">
        <f t="shared" ref="P81:P86" si="22">M81+N81</f>
        <v>0</v>
      </c>
      <c r="Q81" s="288">
        <f t="shared" ref="Q81:Q86" si="23">P81-G81</f>
        <v>-19600</v>
      </c>
    </row>
    <row r="82" spans="1:17" ht="26">
      <c r="A82" s="6">
        <v>8.02</v>
      </c>
      <c r="B82" s="39" t="s">
        <v>162</v>
      </c>
      <c r="C82" s="32" t="s">
        <v>165</v>
      </c>
      <c r="D82" s="8"/>
      <c r="E82" s="24"/>
      <c r="F82" s="27"/>
      <c r="G82" s="27"/>
      <c r="H82" s="288"/>
      <c r="I82" s="288">
        <v>0</v>
      </c>
      <c r="J82" s="288">
        <v>0</v>
      </c>
      <c r="K82" s="288">
        <f t="shared" si="20"/>
        <v>0</v>
      </c>
      <c r="L82" s="288">
        <f t="shared" si="21"/>
        <v>0</v>
      </c>
      <c r="M82" s="288"/>
      <c r="N82" s="288"/>
      <c r="O82" s="288">
        <f t="shared" si="19"/>
        <v>0</v>
      </c>
      <c r="P82" s="288">
        <f t="shared" si="22"/>
        <v>0</v>
      </c>
      <c r="Q82" s="288">
        <f t="shared" si="23"/>
        <v>0</v>
      </c>
    </row>
    <row r="83" spans="1:17">
      <c r="A83" s="6"/>
      <c r="B83" s="39" t="s">
        <v>6</v>
      </c>
      <c r="C83" s="32" t="s">
        <v>166</v>
      </c>
      <c r="D83" s="8" t="s">
        <v>168</v>
      </c>
      <c r="E83" s="24">
        <v>1</v>
      </c>
      <c r="F83" s="27">
        <f>15000-35</f>
        <v>14965</v>
      </c>
      <c r="G83" s="11">
        <f>F83*$E83</f>
        <v>14965</v>
      </c>
      <c r="H83" s="288"/>
      <c r="I83" s="288">
        <v>0</v>
      </c>
      <c r="J83" s="288">
        <v>0</v>
      </c>
      <c r="K83" s="288">
        <f t="shared" si="20"/>
        <v>0</v>
      </c>
      <c r="L83" s="288">
        <f t="shared" si="21"/>
        <v>-1</v>
      </c>
      <c r="M83" s="288"/>
      <c r="N83" s="288"/>
      <c r="O83" s="288">
        <f t="shared" si="19"/>
        <v>0</v>
      </c>
      <c r="P83" s="288">
        <f t="shared" si="22"/>
        <v>0</v>
      </c>
      <c r="Q83" s="288">
        <f t="shared" si="23"/>
        <v>-14965</v>
      </c>
    </row>
    <row r="84" spans="1:17">
      <c r="A84" s="6"/>
      <c r="B84" s="39" t="s">
        <v>169</v>
      </c>
      <c r="C84" s="32" t="s">
        <v>167</v>
      </c>
      <c r="D84" s="8" t="s">
        <v>168</v>
      </c>
      <c r="E84" s="24">
        <v>4</v>
      </c>
      <c r="F84" s="27">
        <v>20000</v>
      </c>
      <c r="G84" s="11">
        <f>F84*$E84</f>
        <v>80000</v>
      </c>
      <c r="H84" s="288"/>
      <c r="I84" s="288">
        <v>0</v>
      </c>
      <c r="J84" s="288">
        <v>0</v>
      </c>
      <c r="K84" s="288">
        <f t="shared" si="20"/>
        <v>0</v>
      </c>
      <c r="L84" s="288">
        <f t="shared" si="21"/>
        <v>-4</v>
      </c>
      <c r="M84" s="288"/>
      <c r="N84" s="288"/>
      <c r="O84" s="288">
        <f t="shared" si="19"/>
        <v>0</v>
      </c>
      <c r="P84" s="288">
        <f t="shared" si="22"/>
        <v>0</v>
      </c>
      <c r="Q84" s="288">
        <f t="shared" si="23"/>
        <v>-80000</v>
      </c>
    </row>
    <row r="85" spans="1:17" ht="26">
      <c r="A85" s="6">
        <v>8.0299999999999994</v>
      </c>
      <c r="B85" s="39" t="s">
        <v>170</v>
      </c>
      <c r="C85" s="32" t="s">
        <v>171</v>
      </c>
      <c r="D85" s="8" t="s">
        <v>47</v>
      </c>
      <c r="E85" s="24">
        <v>14</v>
      </c>
      <c r="F85" s="27">
        <v>1500</v>
      </c>
      <c r="G85" s="11">
        <f>F85*$E85</f>
        <v>21000</v>
      </c>
      <c r="H85" s="288"/>
      <c r="I85" s="288">
        <v>0</v>
      </c>
      <c r="J85" s="288">
        <v>0</v>
      </c>
      <c r="K85" s="288">
        <f t="shared" si="20"/>
        <v>0</v>
      </c>
      <c r="L85" s="288">
        <f t="shared" si="21"/>
        <v>-14</v>
      </c>
      <c r="M85" s="288"/>
      <c r="N85" s="288"/>
      <c r="O85" s="288">
        <f t="shared" si="19"/>
        <v>0</v>
      </c>
      <c r="P85" s="288">
        <f t="shared" si="22"/>
        <v>0</v>
      </c>
      <c r="Q85" s="288">
        <f t="shared" si="23"/>
        <v>-21000</v>
      </c>
    </row>
    <row r="86" spans="1:17" ht="26">
      <c r="A86" s="6">
        <v>8.0399999999999991</v>
      </c>
      <c r="B86" s="39" t="s">
        <v>172</v>
      </c>
      <c r="C86" s="32" t="s">
        <v>173</v>
      </c>
      <c r="D86" s="8" t="s">
        <v>47</v>
      </c>
      <c r="E86" s="24">
        <v>5</v>
      </c>
      <c r="F86" s="27">
        <v>1150</v>
      </c>
      <c r="G86" s="11">
        <f>F86*$E86</f>
        <v>5750</v>
      </c>
      <c r="H86" s="288"/>
      <c r="I86" s="288">
        <v>0</v>
      </c>
      <c r="J86" s="288">
        <v>0</v>
      </c>
      <c r="K86" s="288">
        <f t="shared" si="20"/>
        <v>0</v>
      </c>
      <c r="L86" s="288">
        <f t="shared" si="21"/>
        <v>-5</v>
      </c>
      <c r="M86" s="288"/>
      <c r="N86" s="288"/>
      <c r="O86" s="288">
        <f t="shared" si="19"/>
        <v>0</v>
      </c>
      <c r="P86" s="288">
        <f t="shared" si="22"/>
        <v>0</v>
      </c>
      <c r="Q86" s="288">
        <f t="shared" si="23"/>
        <v>-5750</v>
      </c>
    </row>
    <row r="87" spans="1:17">
      <c r="A87" s="183"/>
      <c r="B87" s="183"/>
      <c r="C87" s="183"/>
      <c r="D87" s="183"/>
      <c r="E87" s="62"/>
      <c r="F87" s="183"/>
      <c r="G87" s="184"/>
      <c r="H87" s="192"/>
      <c r="I87" s="192"/>
      <c r="J87" s="288">
        <v>0</v>
      </c>
      <c r="K87" s="192"/>
      <c r="L87" s="192"/>
      <c r="M87" s="192"/>
      <c r="N87" s="192"/>
      <c r="O87" s="192"/>
      <c r="P87" s="192"/>
      <c r="Q87" s="192"/>
    </row>
    <row r="88" spans="1:17">
      <c r="A88" s="61"/>
      <c r="B88" s="61"/>
      <c r="C88" s="48" t="s">
        <v>174</v>
      </c>
      <c r="D88" s="34"/>
      <c r="E88" s="40"/>
      <c r="F88" s="41"/>
      <c r="G88" s="35">
        <f>SUM(G79:G87)</f>
        <v>141315</v>
      </c>
      <c r="H88" s="41"/>
      <c r="I88" s="41"/>
      <c r="J88" s="295">
        <v>0</v>
      </c>
      <c r="K88" s="41"/>
      <c r="L88" s="41"/>
      <c r="M88" s="35">
        <f>SUM(M79:M87)</f>
        <v>0</v>
      </c>
      <c r="N88" s="35">
        <f>SUM(N79:N87)</f>
        <v>0</v>
      </c>
      <c r="O88" s="35">
        <f>SUM(O80:O87)</f>
        <v>0</v>
      </c>
      <c r="P88" s="35">
        <f>SUM(P79:P87)</f>
        <v>0</v>
      </c>
      <c r="Q88" s="35">
        <f>SUM(Q79:Q87)</f>
        <v>-141315</v>
      </c>
    </row>
    <row r="89" spans="1:17">
      <c r="A89" s="33"/>
      <c r="B89" s="33"/>
      <c r="C89" s="26"/>
      <c r="D89" s="6"/>
      <c r="E89" s="24"/>
      <c r="F89" s="10"/>
      <c r="G89" s="27"/>
      <c r="H89" s="192"/>
      <c r="I89" s="192"/>
      <c r="J89" s="192"/>
      <c r="K89" s="192"/>
      <c r="L89" s="192"/>
      <c r="M89" s="192"/>
      <c r="N89" s="192"/>
      <c r="O89" s="192"/>
      <c r="P89" s="192"/>
      <c r="Q89" s="192"/>
    </row>
    <row r="90" spans="1:17" s="100" customFormat="1">
      <c r="A90" s="63"/>
      <c r="B90" s="63"/>
      <c r="C90" s="64" t="s">
        <v>145</v>
      </c>
      <c r="D90" s="63"/>
      <c r="E90" s="65"/>
      <c r="F90" s="171"/>
      <c r="G90" s="172">
        <f>G88+G77+G67+G60+G43+G35+G24+G6</f>
        <v>2345270</v>
      </c>
      <c r="H90" s="171"/>
      <c r="I90" s="171"/>
      <c r="J90" s="171"/>
      <c r="K90" s="171"/>
      <c r="L90" s="171"/>
      <c r="M90" s="172">
        <f>M88+M77+M67+M60+M43+M35+M24+M6</f>
        <v>650662.57499999995</v>
      </c>
      <c r="N90" s="172">
        <f>N88+N77+N67+N60+N43+N35+N24+N6</f>
        <v>661934.3190558498</v>
      </c>
      <c r="O90" s="172">
        <f>O88+O77+O67+O60+O43+O35+O24+O6</f>
        <v>499556.13036293653</v>
      </c>
      <c r="P90" s="172">
        <f>P88+P77+P67+P60+P43+P35+P24+P6</f>
        <v>1812153.0244187866</v>
      </c>
      <c r="Q90" s="172">
        <f>+M90+N90+O90-G90</f>
        <v>-533116.9755812136</v>
      </c>
    </row>
  </sheetData>
  <mergeCells count="3">
    <mergeCell ref="H1:L1"/>
    <mergeCell ref="M1:Q1"/>
    <mergeCell ref="A1:G1"/>
  </mergeCells>
  <phoneticPr fontId="8" type="noConversion"/>
  <conditionalFormatting sqref="C11">
    <cfRule type="cellIs" dxfId="0" priority="1" stopIfTrue="1" operator="equal">
      <formula>0</formula>
    </cfRule>
  </conditionalFormatting>
  <printOptions horizontalCentered="1"/>
  <pageMargins left="0.31496062992125984" right="0.31496062992125984" top="0.59055118110236227" bottom="0.39370078740157483" header="0.51181102362204722" footer="0.51181102362204722"/>
  <pageSetup scale="68" orientation="portrait" r:id="rId1"/>
  <ignoredErrors>
    <ignoredError sqref="E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115" zoomScaleNormal="115" workbookViewId="0">
      <pane xSplit="5" ySplit="2" topLeftCell="H36" activePane="bottomRight" state="frozen"/>
      <selection pane="topRight" activeCell="F1" sqref="F1"/>
      <selection pane="bottomLeft" activeCell="A4" sqref="A4"/>
      <selection pane="bottomRight" activeCell="N48" sqref="N48"/>
    </sheetView>
  </sheetViews>
  <sheetFormatPr defaultRowHeight="14.5"/>
  <cols>
    <col min="1" max="1" width="8.81640625" bestFit="1" customWidth="1"/>
    <col min="2" max="2" width="23.7265625" bestFit="1" customWidth="1"/>
    <col min="3" max="3" width="62" bestFit="1" customWidth="1"/>
    <col min="4" max="4" width="6.26953125" bestFit="1" customWidth="1"/>
    <col min="5" max="5" width="6.1796875" bestFit="1" customWidth="1"/>
    <col min="6" max="6" width="10.7265625" style="98" bestFit="1" customWidth="1"/>
    <col min="7" max="7" width="15.7265625" style="98" bestFit="1" customWidth="1"/>
    <col min="13" max="14" width="9.54296875" bestFit="1" customWidth="1"/>
    <col min="15" max="15" width="11" bestFit="1" customWidth="1"/>
    <col min="16" max="16" width="11.54296875" bestFit="1" customWidth="1"/>
    <col min="17" max="17" width="10.453125" bestFit="1" customWidth="1"/>
  </cols>
  <sheetData>
    <row r="1" spans="1:17" s="99" customFormat="1" ht="15" customHeight="1">
      <c r="A1" s="346" t="s">
        <v>365</v>
      </c>
      <c r="B1" s="347"/>
      <c r="C1" s="347"/>
      <c r="D1" s="347"/>
      <c r="E1" s="347"/>
      <c r="F1" s="348"/>
      <c r="G1" s="348"/>
      <c r="H1" s="342" t="s">
        <v>355</v>
      </c>
      <c r="I1" s="343"/>
      <c r="J1" s="343"/>
      <c r="K1" s="343"/>
      <c r="L1" s="343"/>
      <c r="M1" s="343" t="s">
        <v>356</v>
      </c>
      <c r="N1" s="343"/>
      <c r="O1" s="343"/>
      <c r="P1" s="343"/>
      <c r="Q1" s="343"/>
    </row>
    <row r="2" spans="1:17" ht="15" customHeight="1">
      <c r="A2" s="201" t="s">
        <v>84</v>
      </c>
      <c r="B2" s="202" t="s">
        <v>85</v>
      </c>
      <c r="C2" s="202" t="s">
        <v>0</v>
      </c>
      <c r="D2" s="202" t="s">
        <v>1</v>
      </c>
      <c r="E2" s="202" t="s">
        <v>39</v>
      </c>
      <c r="F2" s="203" t="s">
        <v>366</v>
      </c>
      <c r="G2" s="204" t="s">
        <v>356</v>
      </c>
      <c r="H2" s="205" t="s">
        <v>357</v>
      </c>
      <c r="I2" s="205" t="s">
        <v>358</v>
      </c>
      <c r="J2" s="205" t="s">
        <v>379</v>
      </c>
      <c r="K2" s="205" t="s">
        <v>367</v>
      </c>
      <c r="L2" s="205" t="s">
        <v>360</v>
      </c>
      <c r="M2" s="205" t="s">
        <v>357</v>
      </c>
      <c r="N2" s="205" t="s">
        <v>358</v>
      </c>
      <c r="O2" s="205" t="s">
        <v>379</v>
      </c>
      <c r="P2" s="205" t="s">
        <v>367</v>
      </c>
      <c r="Q2" s="205" t="s">
        <v>360</v>
      </c>
    </row>
    <row r="3" spans="1:17">
      <c r="A3" s="139">
        <v>1</v>
      </c>
      <c r="B3" s="140"/>
      <c r="C3" s="140" t="s">
        <v>86</v>
      </c>
      <c r="D3" s="140"/>
      <c r="E3" s="140"/>
      <c r="F3" s="173"/>
      <c r="G3" s="173"/>
      <c r="H3" s="186"/>
      <c r="I3" s="186"/>
      <c r="J3" s="311">
        <v>0</v>
      </c>
      <c r="K3" s="186"/>
      <c r="L3" s="186"/>
      <c r="M3" s="186"/>
      <c r="N3" s="186"/>
      <c r="O3" s="186"/>
      <c r="P3" s="186"/>
      <c r="Q3" s="186"/>
    </row>
    <row r="4" spans="1:17" ht="58">
      <c r="A4" s="141"/>
      <c r="B4" s="142" t="s">
        <v>87</v>
      </c>
      <c r="C4" s="143" t="s">
        <v>88</v>
      </c>
      <c r="D4" s="144"/>
      <c r="E4" s="145"/>
      <c r="F4" s="174"/>
      <c r="G4" s="174"/>
      <c r="H4" s="186"/>
      <c r="I4" s="290">
        <v>0</v>
      </c>
      <c r="J4" s="290">
        <v>0</v>
      </c>
      <c r="K4" s="290">
        <f>+H4+I4+J4</f>
        <v>0</v>
      </c>
      <c r="L4" s="186"/>
      <c r="M4" s="186"/>
      <c r="N4" s="207">
        <f>+I4*G4</f>
        <v>0</v>
      </c>
      <c r="O4" s="207">
        <f>+J4*G4</f>
        <v>0</v>
      </c>
      <c r="P4" s="186"/>
      <c r="Q4" s="186"/>
    </row>
    <row r="5" spans="1:17">
      <c r="A5" s="141">
        <v>1.01</v>
      </c>
      <c r="B5" s="142"/>
      <c r="C5" s="143" t="s">
        <v>89</v>
      </c>
      <c r="D5" s="144" t="s">
        <v>90</v>
      </c>
      <c r="E5" s="145"/>
      <c r="F5" s="174">
        <v>75</v>
      </c>
      <c r="G5" s="174">
        <f>$E5*F5</f>
        <v>0</v>
      </c>
      <c r="H5" s="186"/>
      <c r="I5" s="290">
        <v>0</v>
      </c>
      <c r="J5" s="290">
        <v>0</v>
      </c>
      <c r="K5" s="290">
        <f>+H5+I5+J5</f>
        <v>0</v>
      </c>
      <c r="L5" s="206"/>
      <c r="M5" s="186"/>
      <c r="N5" s="207">
        <f>+I5*G5</f>
        <v>0</v>
      </c>
      <c r="O5" s="207">
        <f>+J5*G5</f>
        <v>0</v>
      </c>
      <c r="P5" s="186"/>
      <c r="Q5" s="186"/>
    </row>
    <row r="6" spans="1:17">
      <c r="A6" s="141">
        <v>1.02</v>
      </c>
      <c r="B6" s="142"/>
      <c r="C6" s="143" t="s">
        <v>91</v>
      </c>
      <c r="D6" s="144" t="s">
        <v>90</v>
      </c>
      <c r="E6" s="145">
        <v>15</v>
      </c>
      <c r="F6" s="174">
        <v>90</v>
      </c>
      <c r="G6" s="174">
        <f>$E6*F6</f>
        <v>1350</v>
      </c>
      <c r="H6" s="186">
        <f>[1]Plumbing!$J$5</f>
        <v>4.8</v>
      </c>
      <c r="I6" s="290">
        <v>0</v>
      </c>
      <c r="J6" s="290">
        <v>0</v>
      </c>
      <c r="K6" s="290">
        <f>+H6+I6+J6</f>
        <v>4.8</v>
      </c>
      <c r="L6" s="206">
        <f>K6-E6</f>
        <v>-10.199999999999999</v>
      </c>
      <c r="M6" s="207">
        <f>F6*H6</f>
        <v>432</v>
      </c>
      <c r="N6" s="207">
        <f>+I6*G6</f>
        <v>0</v>
      </c>
      <c r="O6" s="207">
        <f>+J6*G6</f>
        <v>0</v>
      </c>
      <c r="P6" s="207">
        <f>M6+N6+O6</f>
        <v>432</v>
      </c>
      <c r="Q6" s="207">
        <f>P6-G6</f>
        <v>-918</v>
      </c>
    </row>
    <row r="7" spans="1:17">
      <c r="A7" s="141">
        <v>1.03</v>
      </c>
      <c r="B7" s="142"/>
      <c r="C7" s="143" t="s">
        <v>92</v>
      </c>
      <c r="D7" s="144" t="s">
        <v>90</v>
      </c>
      <c r="E7" s="145"/>
      <c r="F7" s="174">
        <v>125</v>
      </c>
      <c r="G7" s="174">
        <f>$E7*F7</f>
        <v>0</v>
      </c>
      <c r="H7" s="186"/>
      <c r="I7" s="290">
        <v>0</v>
      </c>
      <c r="J7" s="290">
        <v>0</v>
      </c>
      <c r="K7" s="290">
        <f>+H7+I7+J7</f>
        <v>0</v>
      </c>
      <c r="L7" s="206">
        <f>K7-E7</f>
        <v>0</v>
      </c>
      <c r="M7" s="207">
        <f>F7*H7</f>
        <v>0</v>
      </c>
      <c r="N7" s="207">
        <f>+I7*G7</f>
        <v>0</v>
      </c>
      <c r="O7" s="207">
        <f>+J7*G7</f>
        <v>0</v>
      </c>
      <c r="P7" s="207">
        <f>M7+N7+O7</f>
        <v>0</v>
      </c>
      <c r="Q7" s="207">
        <f>P7-G7</f>
        <v>0</v>
      </c>
    </row>
    <row r="8" spans="1:17">
      <c r="A8" s="146"/>
      <c r="B8" s="344" t="s">
        <v>32</v>
      </c>
      <c r="C8" s="344"/>
      <c r="D8" s="344"/>
      <c r="E8" s="344"/>
      <c r="F8" s="175"/>
      <c r="G8" s="175">
        <f>SUM(G5:G7)</f>
        <v>1350</v>
      </c>
      <c r="H8" s="175"/>
      <c r="I8" s="175"/>
      <c r="J8" s="175">
        <v>0</v>
      </c>
      <c r="K8" s="175"/>
      <c r="L8" s="175"/>
      <c r="M8" s="175">
        <f>SUM(M5:M7)</f>
        <v>432</v>
      </c>
      <c r="N8" s="175">
        <f>SUM(N5:N7)</f>
        <v>0</v>
      </c>
      <c r="O8" s="175">
        <f>SUM(O5:O7)</f>
        <v>0</v>
      </c>
      <c r="P8" s="175">
        <f>SUM(P5:P7)</f>
        <v>432</v>
      </c>
      <c r="Q8" s="175">
        <f>SUM(Q5:Q7)</f>
        <v>-918</v>
      </c>
    </row>
    <row r="9" spans="1:17">
      <c r="A9" s="139">
        <v>2</v>
      </c>
      <c r="B9" s="140"/>
      <c r="C9" s="140" t="s">
        <v>93</v>
      </c>
      <c r="D9" s="140"/>
      <c r="E9" s="140"/>
      <c r="F9" s="173"/>
      <c r="G9" s="173"/>
      <c r="H9" s="173"/>
      <c r="I9" s="173"/>
      <c r="J9" s="173">
        <v>0</v>
      </c>
      <c r="K9" s="173"/>
      <c r="L9" s="173"/>
      <c r="M9" s="173"/>
      <c r="N9" s="173"/>
      <c r="O9" s="173"/>
      <c r="P9" s="173"/>
      <c r="Q9" s="173"/>
    </row>
    <row r="10" spans="1:17" ht="29">
      <c r="A10" s="147"/>
      <c r="B10" s="142" t="s">
        <v>94</v>
      </c>
      <c r="C10" s="143" t="s">
        <v>95</v>
      </c>
      <c r="D10" s="144"/>
      <c r="E10" s="148"/>
      <c r="F10" s="174"/>
      <c r="G10" s="174"/>
      <c r="H10" s="186"/>
      <c r="I10" s="290">
        <v>0</v>
      </c>
      <c r="J10" s="290">
        <v>0</v>
      </c>
      <c r="K10" s="290">
        <f>+H10+I10+J10</f>
        <v>0</v>
      </c>
      <c r="L10" s="186"/>
      <c r="M10" s="186"/>
      <c r="N10" s="207">
        <f t="shared" ref="N10:N14" si="0">+I10*G10</f>
        <v>0</v>
      </c>
      <c r="O10" s="207">
        <f t="shared" ref="O10:O14" si="1">+J10*G10</f>
        <v>0</v>
      </c>
      <c r="P10" s="207">
        <f t="shared" ref="P10:P14" si="2">M10+N10+O10</f>
        <v>0</v>
      </c>
      <c r="Q10" s="186"/>
    </row>
    <row r="11" spans="1:17">
      <c r="A11" s="141">
        <v>2.0099999999999998</v>
      </c>
      <c r="B11" s="149"/>
      <c r="C11" s="143" t="s">
        <v>96</v>
      </c>
      <c r="D11" s="144" t="s">
        <v>90</v>
      </c>
      <c r="E11" s="148"/>
      <c r="F11" s="174">
        <v>950</v>
      </c>
      <c r="G11" s="174">
        <f>$E11*F11</f>
        <v>0</v>
      </c>
      <c r="H11" s="186"/>
      <c r="I11" s="290">
        <v>0</v>
      </c>
      <c r="J11" s="290">
        <v>0</v>
      </c>
      <c r="K11" s="290">
        <f>+H11+I11+J11</f>
        <v>0</v>
      </c>
      <c r="L11" s="186"/>
      <c r="M11" s="186"/>
      <c r="N11" s="207">
        <f t="shared" si="0"/>
        <v>0</v>
      </c>
      <c r="O11" s="207">
        <f t="shared" si="1"/>
        <v>0</v>
      </c>
      <c r="P11" s="207">
        <f t="shared" si="2"/>
        <v>0</v>
      </c>
      <c r="Q11" s="186"/>
    </row>
    <row r="12" spans="1:17">
      <c r="A12" s="141">
        <v>2.02</v>
      </c>
      <c r="B12" s="150"/>
      <c r="C12" s="143" t="s">
        <v>97</v>
      </c>
      <c r="D12" s="144" t="s">
        <v>90</v>
      </c>
      <c r="E12" s="145"/>
      <c r="F12" s="174">
        <v>450</v>
      </c>
      <c r="G12" s="174">
        <f>$E12*F12</f>
        <v>0</v>
      </c>
      <c r="H12" s="186"/>
      <c r="I12" s="290">
        <v>0</v>
      </c>
      <c r="J12" s="290">
        <v>0</v>
      </c>
      <c r="K12" s="290">
        <f>+H12+I12+J12</f>
        <v>0</v>
      </c>
      <c r="L12" s="186"/>
      <c r="M12" s="186"/>
      <c r="N12" s="207">
        <f t="shared" si="0"/>
        <v>0</v>
      </c>
      <c r="O12" s="207">
        <f t="shared" si="1"/>
        <v>0</v>
      </c>
      <c r="P12" s="207">
        <f t="shared" si="2"/>
        <v>0</v>
      </c>
      <c r="Q12" s="186"/>
    </row>
    <row r="13" spans="1:17">
      <c r="A13" s="141">
        <v>2.0299999999999998</v>
      </c>
      <c r="B13" s="150"/>
      <c r="C13" s="143" t="s">
        <v>98</v>
      </c>
      <c r="D13" s="144" t="s">
        <v>90</v>
      </c>
      <c r="E13" s="145"/>
      <c r="F13" s="174">
        <v>250</v>
      </c>
      <c r="G13" s="174">
        <f>$E13*F13</f>
        <v>0</v>
      </c>
      <c r="H13" s="186"/>
      <c r="I13" s="290">
        <v>0</v>
      </c>
      <c r="J13" s="290">
        <v>0</v>
      </c>
      <c r="K13" s="290">
        <f>+H13+I13+J13</f>
        <v>0</v>
      </c>
      <c r="L13" s="186"/>
      <c r="M13" s="186"/>
      <c r="N13" s="207">
        <f t="shared" si="0"/>
        <v>0</v>
      </c>
      <c r="O13" s="207">
        <f t="shared" si="1"/>
        <v>0</v>
      </c>
      <c r="P13" s="207">
        <f t="shared" si="2"/>
        <v>0</v>
      </c>
      <c r="Q13" s="186"/>
    </row>
    <row r="14" spans="1:17">
      <c r="A14" s="141">
        <v>2.04</v>
      </c>
      <c r="B14" s="150"/>
      <c r="C14" s="143" t="s">
        <v>99</v>
      </c>
      <c r="D14" s="144" t="s">
        <v>90</v>
      </c>
      <c r="E14" s="145">
        <v>7</v>
      </c>
      <c r="F14" s="174">
        <v>200</v>
      </c>
      <c r="G14" s="174">
        <f>$E14*F14</f>
        <v>1400</v>
      </c>
      <c r="H14" s="186">
        <f>[1]Plumbing!$J$9</f>
        <v>0.6</v>
      </c>
      <c r="I14" s="290">
        <v>0</v>
      </c>
      <c r="J14" s="290">
        <v>0</v>
      </c>
      <c r="K14" s="290">
        <f>+H14+I14+J14</f>
        <v>0.6</v>
      </c>
      <c r="L14" s="206">
        <f>K14-E14</f>
        <v>-6.4</v>
      </c>
      <c r="M14" s="207">
        <f>F14*H14</f>
        <v>120</v>
      </c>
      <c r="N14" s="207">
        <f t="shared" si="0"/>
        <v>0</v>
      </c>
      <c r="O14" s="207">
        <f t="shared" si="1"/>
        <v>0</v>
      </c>
      <c r="P14" s="207">
        <f t="shared" si="2"/>
        <v>120</v>
      </c>
      <c r="Q14" s="207">
        <f>P14-G14</f>
        <v>-1280</v>
      </c>
    </row>
    <row r="15" spans="1:17">
      <c r="A15" s="146"/>
      <c r="B15" s="344" t="s">
        <v>32</v>
      </c>
      <c r="C15" s="344"/>
      <c r="D15" s="344"/>
      <c r="E15" s="344"/>
      <c r="F15" s="175"/>
      <c r="G15" s="175">
        <f>SUM(G10:G14)</f>
        <v>1400</v>
      </c>
      <c r="H15" s="175"/>
      <c r="I15" s="175"/>
      <c r="J15" s="175">
        <v>0</v>
      </c>
      <c r="K15" s="175"/>
      <c r="L15" s="175"/>
      <c r="M15" s="175">
        <f>SUM(M12:M14)</f>
        <v>120</v>
      </c>
      <c r="N15" s="175">
        <f>SUM(N12:N14)</f>
        <v>0</v>
      </c>
      <c r="O15" s="175">
        <f>SUM(O12:O14)</f>
        <v>0</v>
      </c>
      <c r="P15" s="175">
        <f>SUM(P12:P14)</f>
        <v>120</v>
      </c>
      <c r="Q15" s="175">
        <f>SUM(Q12:Q14)</f>
        <v>-1280</v>
      </c>
    </row>
    <row r="16" spans="1:17">
      <c r="A16" s="139">
        <v>3</v>
      </c>
      <c r="B16" s="140"/>
      <c r="C16" s="140" t="s">
        <v>100</v>
      </c>
      <c r="D16" s="140"/>
      <c r="E16" s="140"/>
      <c r="F16" s="173"/>
      <c r="G16" s="173"/>
      <c r="H16" s="173"/>
      <c r="I16" s="173"/>
      <c r="J16" s="173">
        <v>0</v>
      </c>
      <c r="K16" s="173"/>
      <c r="L16" s="173"/>
      <c r="M16" s="173"/>
      <c r="N16" s="173"/>
      <c r="O16" s="173"/>
      <c r="P16" s="173"/>
      <c r="Q16" s="173"/>
    </row>
    <row r="17" spans="1:17" ht="58">
      <c r="A17" s="141">
        <v>3.01</v>
      </c>
      <c r="B17" s="150" t="s">
        <v>101</v>
      </c>
      <c r="C17" s="143" t="s">
        <v>102</v>
      </c>
      <c r="D17" s="144" t="s">
        <v>29</v>
      </c>
      <c r="E17" s="145">
        <v>0</v>
      </c>
      <c r="F17" s="174">
        <v>5000</v>
      </c>
      <c r="G17" s="174">
        <f>$E17*F17</f>
        <v>0</v>
      </c>
      <c r="H17" s="186"/>
      <c r="I17" s="290">
        <v>0</v>
      </c>
      <c r="J17" s="290">
        <v>0</v>
      </c>
      <c r="K17" s="290">
        <f>+H17+I17+J17</f>
        <v>0</v>
      </c>
      <c r="L17" s="186"/>
      <c r="M17" s="186"/>
      <c r="N17" s="207">
        <f t="shared" ref="N17:N21" si="3">+I17*G17</f>
        <v>0</v>
      </c>
      <c r="O17" s="207">
        <f t="shared" ref="O17:O21" si="4">+J17*G17</f>
        <v>0</v>
      </c>
      <c r="P17" s="207">
        <f t="shared" ref="P17:P21" si="5">M17+N17+O17</f>
        <v>0</v>
      </c>
      <c r="Q17" s="186"/>
    </row>
    <row r="18" spans="1:17">
      <c r="A18" s="141"/>
      <c r="B18" s="150"/>
      <c r="C18" s="143"/>
      <c r="D18" s="144"/>
      <c r="E18" s="145"/>
      <c r="F18" s="174"/>
      <c r="G18" s="174"/>
      <c r="H18" s="186"/>
      <c r="I18" s="290">
        <v>0</v>
      </c>
      <c r="J18" s="290">
        <v>0</v>
      </c>
      <c r="K18" s="290">
        <f>+H18+I18+J18</f>
        <v>0</v>
      </c>
      <c r="L18" s="186"/>
      <c r="M18" s="186"/>
      <c r="N18" s="207">
        <f t="shared" si="3"/>
        <v>0</v>
      </c>
      <c r="O18" s="207">
        <f t="shared" si="4"/>
        <v>0</v>
      </c>
      <c r="P18" s="207">
        <f t="shared" si="5"/>
        <v>0</v>
      </c>
      <c r="Q18" s="186"/>
    </row>
    <row r="19" spans="1:17" ht="43.5">
      <c r="A19" s="151">
        <v>3.02</v>
      </c>
      <c r="B19" s="152" t="s">
        <v>103</v>
      </c>
      <c r="C19" s="153" t="s">
        <v>104</v>
      </c>
      <c r="D19" s="144"/>
      <c r="E19" s="154"/>
      <c r="F19" s="174"/>
      <c r="G19" s="174"/>
      <c r="H19" s="186"/>
      <c r="I19" s="290">
        <v>0</v>
      </c>
      <c r="J19" s="290">
        <v>0</v>
      </c>
      <c r="K19" s="290">
        <f>+H19+I19+J19</f>
        <v>0</v>
      </c>
      <c r="L19" s="186"/>
      <c r="M19" s="186"/>
      <c r="N19" s="207">
        <f t="shared" si="3"/>
        <v>0</v>
      </c>
      <c r="O19" s="207">
        <f t="shared" si="4"/>
        <v>0</v>
      </c>
      <c r="P19" s="207">
        <f t="shared" si="5"/>
        <v>0</v>
      </c>
      <c r="Q19" s="186"/>
    </row>
    <row r="20" spans="1:17">
      <c r="A20" s="151"/>
      <c r="B20" s="152"/>
      <c r="C20" s="153" t="s">
        <v>105</v>
      </c>
      <c r="D20" s="144" t="s">
        <v>90</v>
      </c>
      <c r="E20" s="154"/>
      <c r="F20" s="174">
        <v>4500</v>
      </c>
      <c r="G20" s="174">
        <f>$E20*F20</f>
        <v>0</v>
      </c>
      <c r="H20" s="186"/>
      <c r="I20" s="290">
        <v>0</v>
      </c>
      <c r="J20" s="290">
        <v>0</v>
      </c>
      <c r="K20" s="290">
        <f>+H20+I20+J20</f>
        <v>0</v>
      </c>
      <c r="L20" s="186"/>
      <c r="M20" s="186"/>
      <c r="N20" s="207">
        <f t="shared" si="3"/>
        <v>0</v>
      </c>
      <c r="O20" s="207">
        <f t="shared" si="4"/>
        <v>0</v>
      </c>
      <c r="P20" s="207">
        <f t="shared" si="5"/>
        <v>0</v>
      </c>
      <c r="Q20" s="186"/>
    </row>
    <row r="21" spans="1:17">
      <c r="A21" s="151"/>
      <c r="B21" s="152"/>
      <c r="C21" s="153" t="s">
        <v>106</v>
      </c>
      <c r="D21" s="144" t="s">
        <v>90</v>
      </c>
      <c r="E21" s="154"/>
      <c r="F21" s="174">
        <v>6000</v>
      </c>
      <c r="G21" s="174">
        <f>$E21*F21</f>
        <v>0</v>
      </c>
      <c r="H21" s="186"/>
      <c r="I21" s="290">
        <v>0</v>
      </c>
      <c r="J21" s="290">
        <v>0</v>
      </c>
      <c r="K21" s="290">
        <f>+H21+I21+J21</f>
        <v>0</v>
      </c>
      <c r="L21" s="186"/>
      <c r="M21" s="186"/>
      <c r="N21" s="207">
        <f t="shared" si="3"/>
        <v>0</v>
      </c>
      <c r="O21" s="207">
        <f t="shared" si="4"/>
        <v>0</v>
      </c>
      <c r="P21" s="207">
        <f t="shared" si="5"/>
        <v>0</v>
      </c>
      <c r="Q21" s="186"/>
    </row>
    <row r="22" spans="1:17">
      <c r="A22" s="146"/>
      <c r="B22" s="344" t="s">
        <v>32</v>
      </c>
      <c r="C22" s="344"/>
      <c r="D22" s="344"/>
      <c r="E22" s="344"/>
      <c r="F22" s="175"/>
      <c r="G22" s="175">
        <f>SUM(G17:G21)</f>
        <v>0</v>
      </c>
      <c r="H22" s="175"/>
      <c r="I22" s="175"/>
      <c r="J22" s="175">
        <v>0</v>
      </c>
      <c r="K22" s="175"/>
      <c r="L22" s="175"/>
      <c r="M22" s="175">
        <f>SUM(M19:M21)</f>
        <v>0</v>
      </c>
      <c r="N22" s="175">
        <f>SUM(N19:N21)</f>
        <v>0</v>
      </c>
      <c r="O22" s="175">
        <f>SUM(O19:O21)</f>
        <v>0</v>
      </c>
      <c r="P22" s="175">
        <f>SUM(P19:P21)</f>
        <v>0</v>
      </c>
      <c r="Q22" s="175">
        <f>SUM(Q19:Q21)</f>
        <v>0</v>
      </c>
    </row>
    <row r="23" spans="1:17">
      <c r="A23" s="139">
        <v>4</v>
      </c>
      <c r="B23" s="140"/>
      <c r="C23" s="140" t="s">
        <v>107</v>
      </c>
      <c r="D23" s="140"/>
      <c r="E23" s="140"/>
      <c r="F23" s="173"/>
      <c r="G23" s="173"/>
      <c r="H23" s="173"/>
      <c r="I23" s="173"/>
      <c r="J23" s="173">
        <v>0</v>
      </c>
      <c r="K23" s="173"/>
      <c r="L23" s="173"/>
      <c r="M23" s="173"/>
      <c r="N23" s="173"/>
      <c r="O23" s="173"/>
      <c r="P23" s="173"/>
      <c r="Q23" s="173"/>
    </row>
    <row r="24" spans="1:17" ht="29">
      <c r="A24" s="141">
        <v>4.01</v>
      </c>
      <c r="B24" s="142" t="s">
        <v>107</v>
      </c>
      <c r="C24" s="143" t="s">
        <v>108</v>
      </c>
      <c r="D24" s="144" t="s">
        <v>29</v>
      </c>
      <c r="E24" s="145">
        <v>1</v>
      </c>
      <c r="F24" s="174">
        <v>10000</v>
      </c>
      <c r="G24" s="174">
        <f>$E24*F24</f>
        <v>10000</v>
      </c>
      <c r="H24" s="186"/>
      <c r="I24" s="290">
        <v>0.47967023779879314</v>
      </c>
      <c r="J24" s="290">
        <v>0.3620029978001742</v>
      </c>
      <c r="K24" s="290">
        <f>+H24+I24+J24</f>
        <v>0.84167323559896734</v>
      </c>
      <c r="L24" s="206">
        <f>K24-E24</f>
        <v>-0.15832676440103266</v>
      </c>
      <c r="M24" s="207">
        <f>F24*H24</f>
        <v>0</v>
      </c>
      <c r="N24" s="207">
        <f>F24*I24</f>
        <v>4796.7023779879319</v>
      </c>
      <c r="O24" s="207">
        <f>+J24*G24</f>
        <v>3620.0299780017422</v>
      </c>
      <c r="P24" s="207">
        <f>M24+N24+O24</f>
        <v>8416.732355989674</v>
      </c>
      <c r="Q24" s="207">
        <f>P24-G24</f>
        <v>-1583.267644010326</v>
      </c>
    </row>
    <row r="25" spans="1:17">
      <c r="A25" s="146"/>
      <c r="B25" s="344" t="s">
        <v>32</v>
      </c>
      <c r="C25" s="344"/>
      <c r="D25" s="344"/>
      <c r="E25" s="344"/>
      <c r="F25" s="175"/>
      <c r="G25" s="175">
        <f>SUM(G24)</f>
        <v>10000</v>
      </c>
      <c r="H25" s="175"/>
      <c r="I25" s="175"/>
      <c r="J25" s="175">
        <v>0</v>
      </c>
      <c r="K25" s="175"/>
      <c r="L25" s="175"/>
      <c r="M25" s="175">
        <f>SUM(M22:M24)</f>
        <v>0</v>
      </c>
      <c r="N25" s="175">
        <f>SUM(N22:N24)</f>
        <v>4796.7023779879319</v>
      </c>
      <c r="O25" s="175">
        <f>SUM(O22:O24)</f>
        <v>3620.0299780017422</v>
      </c>
      <c r="P25" s="175">
        <f>SUM(P22:P24)</f>
        <v>8416.732355989674</v>
      </c>
      <c r="Q25" s="175">
        <f>SUM(Q22:Q24)</f>
        <v>-1583.267644010326</v>
      </c>
    </row>
    <row r="26" spans="1:17">
      <c r="A26" s="139">
        <v>5</v>
      </c>
      <c r="B26" s="140"/>
      <c r="C26" s="140" t="s">
        <v>109</v>
      </c>
      <c r="D26" s="140"/>
      <c r="E26" s="140"/>
      <c r="F26" s="173"/>
      <c r="G26" s="173"/>
      <c r="H26" s="173"/>
      <c r="I26" s="173"/>
      <c r="J26" s="173">
        <v>0</v>
      </c>
      <c r="K26" s="173"/>
      <c r="L26" s="173"/>
      <c r="M26" s="173"/>
      <c r="N26" s="173"/>
      <c r="O26" s="173"/>
      <c r="P26" s="173"/>
      <c r="Q26" s="173"/>
    </row>
    <row r="27" spans="1:17">
      <c r="A27" s="141">
        <v>5.01</v>
      </c>
      <c r="B27" s="142" t="s">
        <v>110</v>
      </c>
      <c r="C27" s="143" t="s">
        <v>111</v>
      </c>
      <c r="D27" s="144" t="s">
        <v>29</v>
      </c>
      <c r="E27" s="145">
        <v>7</v>
      </c>
      <c r="F27" s="174">
        <v>2500</v>
      </c>
      <c r="G27" s="174">
        <f>$E27*F27</f>
        <v>17500</v>
      </c>
      <c r="H27" s="186"/>
      <c r="I27" s="290">
        <v>3.357691664591552</v>
      </c>
      <c r="J27" s="290">
        <v>2.5340209846012192</v>
      </c>
      <c r="K27" s="290">
        <f>+H27+I27+J27</f>
        <v>5.8917126491927707</v>
      </c>
      <c r="L27" s="206">
        <f>K27-E27</f>
        <v>-1.1082873508072293</v>
      </c>
      <c r="M27" s="207">
        <f>F27*H27</f>
        <v>0</v>
      </c>
      <c r="N27" s="207">
        <f>F27*I27</f>
        <v>8394.2291614788792</v>
      </c>
      <c r="O27" s="290">
        <f>+J27*F27</f>
        <v>6335.0524615030481</v>
      </c>
      <c r="P27" s="207">
        <f t="shared" ref="P27:P30" si="6">M27+N27+O27</f>
        <v>14729.281622981927</v>
      </c>
      <c r="Q27" s="207">
        <f>P27-G27</f>
        <v>-2770.7183770180727</v>
      </c>
    </row>
    <row r="28" spans="1:17">
      <c r="A28" s="141">
        <v>5.0199999999999996</v>
      </c>
      <c r="B28" s="142" t="s">
        <v>112</v>
      </c>
      <c r="C28" s="143" t="s">
        <v>113</v>
      </c>
      <c r="D28" s="144" t="s">
        <v>29</v>
      </c>
      <c r="E28" s="145">
        <v>0</v>
      </c>
      <c r="F28" s="174">
        <v>4500</v>
      </c>
      <c r="G28" s="174">
        <f>$E28*F28</f>
        <v>0</v>
      </c>
      <c r="H28" s="186"/>
      <c r="I28" s="290"/>
      <c r="J28" s="290">
        <v>0</v>
      </c>
      <c r="K28" s="290">
        <f>+H28+I28+J28</f>
        <v>0</v>
      </c>
      <c r="L28" s="206">
        <f>K28-E28</f>
        <v>0</v>
      </c>
      <c r="M28" s="207">
        <f>F28*H28</f>
        <v>0</v>
      </c>
      <c r="N28" s="207">
        <f>F28*I28</f>
        <v>0</v>
      </c>
      <c r="O28" s="290">
        <f>+J28*F28</f>
        <v>0</v>
      </c>
      <c r="P28" s="207">
        <f t="shared" si="6"/>
        <v>0</v>
      </c>
      <c r="Q28" s="207">
        <f>P28-G28</f>
        <v>0</v>
      </c>
    </row>
    <row r="29" spans="1:17">
      <c r="A29" s="141">
        <v>5.03</v>
      </c>
      <c r="B29" s="142" t="s">
        <v>114</v>
      </c>
      <c r="C29" s="143" t="s">
        <v>115</v>
      </c>
      <c r="D29" s="144" t="s">
        <v>29</v>
      </c>
      <c r="E29" s="145">
        <v>1</v>
      </c>
      <c r="F29" s="174">
        <v>3000</v>
      </c>
      <c r="G29" s="174">
        <f>$E29*F29</f>
        <v>3000</v>
      </c>
      <c r="H29" s="186"/>
      <c r="I29" s="290">
        <v>0.47967023779879314</v>
      </c>
      <c r="J29" s="290">
        <v>0.3620029978001742</v>
      </c>
      <c r="K29" s="290">
        <f>+H29+I29+J29</f>
        <v>0.84167323559896734</v>
      </c>
      <c r="L29" s="206">
        <f>K29-E29</f>
        <v>-0.15832676440103266</v>
      </c>
      <c r="M29" s="207">
        <f>F29*H29</f>
        <v>0</v>
      </c>
      <c r="N29" s="207">
        <f>F29*I29</f>
        <v>1439.0107133963795</v>
      </c>
      <c r="O29" s="290">
        <f>+J29*F29</f>
        <v>1086.0089934005225</v>
      </c>
      <c r="P29" s="207">
        <f t="shared" si="6"/>
        <v>2525.019706796902</v>
      </c>
      <c r="Q29" s="207">
        <f>P29-G29</f>
        <v>-474.98029320309797</v>
      </c>
    </row>
    <row r="30" spans="1:17">
      <c r="A30" s="141">
        <v>5.04</v>
      </c>
      <c r="B30" s="142" t="s">
        <v>116</v>
      </c>
      <c r="C30" s="143" t="s">
        <v>117</v>
      </c>
      <c r="D30" s="144" t="s">
        <v>29</v>
      </c>
      <c r="E30" s="145">
        <v>1</v>
      </c>
      <c r="F30" s="174">
        <v>2500</v>
      </c>
      <c r="G30" s="174">
        <f>$E30*F30</f>
        <v>2500</v>
      </c>
      <c r="H30" s="186"/>
      <c r="I30" s="290">
        <v>0.47967023779879314</v>
      </c>
      <c r="J30" s="290">
        <v>0.3620029978001742</v>
      </c>
      <c r="K30" s="290">
        <f>+H30+I30+J30</f>
        <v>0.84167323559896734</v>
      </c>
      <c r="L30" s="206">
        <f>K30-E30</f>
        <v>-0.15832676440103266</v>
      </c>
      <c r="M30" s="207">
        <f>F30*H30</f>
        <v>0</v>
      </c>
      <c r="N30" s="207">
        <f>F30*I30</f>
        <v>1199.175594496983</v>
      </c>
      <c r="O30" s="290">
        <f>+J30*F30</f>
        <v>905.00749450043554</v>
      </c>
      <c r="P30" s="207">
        <f t="shared" si="6"/>
        <v>2104.1830889974185</v>
      </c>
      <c r="Q30" s="207">
        <f>P30-G30</f>
        <v>-395.81691100258149</v>
      </c>
    </row>
    <row r="31" spans="1:17">
      <c r="A31" s="146"/>
      <c r="B31" s="344" t="s">
        <v>32</v>
      </c>
      <c r="C31" s="344"/>
      <c r="D31" s="344"/>
      <c r="E31" s="344"/>
      <c r="F31" s="175"/>
      <c r="G31" s="175">
        <f>SUM(G27:G30)</f>
        <v>23000</v>
      </c>
      <c r="H31" s="175"/>
      <c r="I31" s="175"/>
      <c r="J31" s="175">
        <v>0</v>
      </c>
      <c r="K31" s="175"/>
      <c r="L31" s="175"/>
      <c r="M31" s="175">
        <f>SUM(M27:M30)</f>
        <v>0</v>
      </c>
      <c r="N31" s="175">
        <f t="shared" ref="N31:P31" si="7">SUM(N27:N30)</f>
        <v>11032.415469372241</v>
      </c>
      <c r="O31" s="175">
        <f>SUM(O27:O30)</f>
        <v>8326.0689494040071</v>
      </c>
      <c r="P31" s="175">
        <f t="shared" si="7"/>
        <v>19358.484418776246</v>
      </c>
      <c r="Q31" s="175">
        <f>SUM(Q27:Q30)</f>
        <v>-3641.5155812237522</v>
      </c>
    </row>
    <row r="32" spans="1:17">
      <c r="A32" s="139">
        <v>6</v>
      </c>
      <c r="B32" s="140"/>
      <c r="C32" s="140" t="s">
        <v>118</v>
      </c>
      <c r="D32" s="140"/>
      <c r="E32" s="140"/>
      <c r="F32" s="173"/>
      <c r="G32" s="173"/>
      <c r="H32" s="173"/>
      <c r="I32" s="173"/>
      <c r="J32" s="173">
        <v>0</v>
      </c>
      <c r="K32" s="173"/>
      <c r="L32" s="173"/>
      <c r="M32" s="173"/>
      <c r="N32" s="173"/>
      <c r="O32" s="173"/>
      <c r="P32" s="173"/>
      <c r="Q32" s="173"/>
    </row>
    <row r="33" spans="1:17">
      <c r="A33" s="155">
        <v>6.01</v>
      </c>
      <c r="B33" s="156" t="s">
        <v>119</v>
      </c>
      <c r="C33" s="157" t="s">
        <v>120</v>
      </c>
      <c r="D33" s="158" t="s">
        <v>29</v>
      </c>
      <c r="E33" s="145"/>
      <c r="F33" s="174">
        <v>35000</v>
      </c>
      <c r="G33" s="174">
        <f t="shared" ref="G33:G46" si="8">$E33*F33</f>
        <v>0</v>
      </c>
      <c r="H33" s="186"/>
      <c r="I33" s="290">
        <v>0</v>
      </c>
      <c r="J33" s="290">
        <v>0</v>
      </c>
      <c r="K33" s="290">
        <f t="shared" ref="K33:K47" si="9">+H33+I33+J33</f>
        <v>0</v>
      </c>
      <c r="L33" s="206">
        <f t="shared" ref="L33:L46" si="10">K33-E33</f>
        <v>0</v>
      </c>
      <c r="M33" s="207">
        <f t="shared" ref="M33:M46" si="11">F33*H33</f>
        <v>0</v>
      </c>
      <c r="N33" s="207">
        <f t="shared" ref="N33:N46" si="12">F33*I33</f>
        <v>0</v>
      </c>
      <c r="O33" s="207">
        <f t="shared" ref="O33:O47" si="13">+J33*G33</f>
        <v>0</v>
      </c>
      <c r="P33" s="207">
        <f t="shared" ref="P33:P48" si="14">M33+N33+O33</f>
        <v>0</v>
      </c>
      <c r="Q33" s="207">
        <f t="shared" ref="Q33:Q46" si="15">P33-G33</f>
        <v>0</v>
      </c>
    </row>
    <row r="34" spans="1:17">
      <c r="A34" s="155">
        <v>6.02</v>
      </c>
      <c r="B34" s="156" t="s">
        <v>119</v>
      </c>
      <c r="C34" s="157" t="s">
        <v>121</v>
      </c>
      <c r="D34" s="158" t="s">
        <v>29</v>
      </c>
      <c r="E34" s="145"/>
      <c r="F34" s="174">
        <v>35000</v>
      </c>
      <c r="G34" s="174">
        <f t="shared" si="8"/>
        <v>0</v>
      </c>
      <c r="H34" s="186"/>
      <c r="I34" s="290">
        <v>0</v>
      </c>
      <c r="J34" s="290">
        <v>0</v>
      </c>
      <c r="K34" s="290">
        <f t="shared" si="9"/>
        <v>0</v>
      </c>
      <c r="L34" s="206">
        <f t="shared" si="10"/>
        <v>0</v>
      </c>
      <c r="M34" s="207">
        <f t="shared" si="11"/>
        <v>0</v>
      </c>
      <c r="N34" s="207">
        <f t="shared" si="12"/>
        <v>0</v>
      </c>
      <c r="O34" s="207">
        <f t="shared" si="13"/>
        <v>0</v>
      </c>
      <c r="P34" s="207">
        <f t="shared" si="14"/>
        <v>0</v>
      </c>
      <c r="Q34" s="207">
        <f t="shared" si="15"/>
        <v>0</v>
      </c>
    </row>
    <row r="35" spans="1:17" ht="29">
      <c r="A35" s="155">
        <v>6.03</v>
      </c>
      <c r="B35" s="159" t="s">
        <v>122</v>
      </c>
      <c r="C35" s="160" t="s">
        <v>123</v>
      </c>
      <c r="D35" s="161" t="s">
        <v>29</v>
      </c>
      <c r="E35" s="145"/>
      <c r="F35" s="174">
        <v>1500</v>
      </c>
      <c r="G35" s="174">
        <f t="shared" si="8"/>
        <v>0</v>
      </c>
      <c r="H35" s="186"/>
      <c r="I35" s="290">
        <v>0</v>
      </c>
      <c r="J35" s="290">
        <v>0</v>
      </c>
      <c r="K35" s="290">
        <f t="shared" si="9"/>
        <v>0</v>
      </c>
      <c r="L35" s="206">
        <f t="shared" si="10"/>
        <v>0</v>
      </c>
      <c r="M35" s="207">
        <f t="shared" si="11"/>
        <v>0</v>
      </c>
      <c r="N35" s="207">
        <f t="shared" si="12"/>
        <v>0</v>
      </c>
      <c r="O35" s="207">
        <f t="shared" si="13"/>
        <v>0</v>
      </c>
      <c r="P35" s="207">
        <f t="shared" si="14"/>
        <v>0</v>
      </c>
      <c r="Q35" s="207">
        <f t="shared" si="15"/>
        <v>0</v>
      </c>
    </row>
    <row r="36" spans="1:17">
      <c r="A36" s="155">
        <v>6.04</v>
      </c>
      <c r="B36" s="162" t="s">
        <v>124</v>
      </c>
      <c r="C36" s="160" t="s">
        <v>125</v>
      </c>
      <c r="D36" s="161" t="s">
        <v>29</v>
      </c>
      <c r="E36" s="145">
        <v>1</v>
      </c>
      <c r="F36" s="174">
        <v>5000</v>
      </c>
      <c r="G36" s="174">
        <f t="shared" si="8"/>
        <v>5000</v>
      </c>
      <c r="H36" s="186"/>
      <c r="I36" s="290">
        <v>0.47967023779879314</v>
      </c>
      <c r="J36" s="290">
        <v>0.3620029978001742</v>
      </c>
      <c r="K36" s="290">
        <f t="shared" si="9"/>
        <v>0.84167323559896734</v>
      </c>
      <c r="L36" s="206">
        <f t="shared" si="10"/>
        <v>-0.15832676440103266</v>
      </c>
      <c r="M36" s="207">
        <f t="shared" si="11"/>
        <v>0</v>
      </c>
      <c r="N36" s="207">
        <f t="shared" si="12"/>
        <v>2398.3511889939659</v>
      </c>
      <c r="O36" s="290">
        <f>+J36*G36</f>
        <v>1810.0149890008711</v>
      </c>
      <c r="P36" s="207">
        <f t="shared" si="14"/>
        <v>4208.366177994837</v>
      </c>
      <c r="Q36" s="207">
        <f t="shared" si="15"/>
        <v>-791.63382200516298</v>
      </c>
    </row>
    <row r="37" spans="1:17">
      <c r="A37" s="155">
        <v>6.05</v>
      </c>
      <c r="B37" s="162" t="s">
        <v>126</v>
      </c>
      <c r="C37" s="160" t="s">
        <v>127</v>
      </c>
      <c r="D37" s="161" t="s">
        <v>29</v>
      </c>
      <c r="E37" s="145">
        <v>1</v>
      </c>
      <c r="F37" s="174">
        <v>6500</v>
      </c>
      <c r="G37" s="174">
        <f t="shared" si="8"/>
        <v>6500</v>
      </c>
      <c r="H37" s="186"/>
      <c r="I37" s="290">
        <v>0.47967023779879314</v>
      </c>
      <c r="J37" s="290">
        <v>0.3620029978001742</v>
      </c>
      <c r="K37" s="290">
        <f t="shared" si="9"/>
        <v>0.84167323559896734</v>
      </c>
      <c r="L37" s="206">
        <f t="shared" si="10"/>
        <v>-0.15832676440103266</v>
      </c>
      <c r="M37" s="207">
        <f t="shared" si="11"/>
        <v>0</v>
      </c>
      <c r="N37" s="207">
        <f t="shared" si="12"/>
        <v>3117.8565456921556</v>
      </c>
      <c r="O37" s="290">
        <f>+J37*G37</f>
        <v>2353.0194857011325</v>
      </c>
      <c r="P37" s="207">
        <f t="shared" si="14"/>
        <v>5470.876031393288</v>
      </c>
      <c r="Q37" s="207">
        <f t="shared" si="15"/>
        <v>-1029.123968606712</v>
      </c>
    </row>
    <row r="38" spans="1:17">
      <c r="A38" s="155">
        <v>6.06</v>
      </c>
      <c r="B38" s="162" t="s">
        <v>126</v>
      </c>
      <c r="C38" s="160" t="s">
        <v>128</v>
      </c>
      <c r="D38" s="161" t="s">
        <v>29</v>
      </c>
      <c r="E38" s="145"/>
      <c r="F38" s="174">
        <v>15000</v>
      </c>
      <c r="G38" s="174">
        <f t="shared" si="8"/>
        <v>0</v>
      </c>
      <c r="H38" s="186"/>
      <c r="I38" s="290">
        <v>0</v>
      </c>
      <c r="J38" s="290">
        <v>0</v>
      </c>
      <c r="K38" s="290">
        <f t="shared" si="9"/>
        <v>0</v>
      </c>
      <c r="L38" s="206">
        <f t="shared" si="10"/>
        <v>0</v>
      </c>
      <c r="M38" s="207">
        <f t="shared" si="11"/>
        <v>0</v>
      </c>
      <c r="N38" s="207">
        <f t="shared" si="12"/>
        <v>0</v>
      </c>
      <c r="O38" s="207">
        <f>+J38*G38</f>
        <v>0</v>
      </c>
      <c r="P38" s="207">
        <f t="shared" si="14"/>
        <v>0</v>
      </c>
      <c r="Q38" s="207">
        <f t="shared" si="15"/>
        <v>0</v>
      </c>
    </row>
    <row r="39" spans="1:17" ht="29">
      <c r="A39" s="155">
        <v>6.07</v>
      </c>
      <c r="B39" s="162" t="s">
        <v>129</v>
      </c>
      <c r="C39" s="160" t="s">
        <v>130</v>
      </c>
      <c r="D39" s="161" t="s">
        <v>29</v>
      </c>
      <c r="E39" s="145"/>
      <c r="F39" s="174">
        <v>850</v>
      </c>
      <c r="G39" s="174">
        <f t="shared" si="8"/>
        <v>0</v>
      </c>
      <c r="H39" s="186"/>
      <c r="I39" s="290">
        <v>0</v>
      </c>
      <c r="J39" s="290">
        <v>0</v>
      </c>
      <c r="K39" s="290">
        <f t="shared" si="9"/>
        <v>0</v>
      </c>
      <c r="L39" s="206">
        <f t="shared" si="10"/>
        <v>0</v>
      </c>
      <c r="M39" s="207">
        <f t="shared" si="11"/>
        <v>0</v>
      </c>
      <c r="N39" s="207">
        <f t="shared" si="12"/>
        <v>0</v>
      </c>
      <c r="O39" s="207">
        <f t="shared" si="13"/>
        <v>0</v>
      </c>
      <c r="P39" s="207">
        <f t="shared" si="14"/>
        <v>0</v>
      </c>
      <c r="Q39" s="207">
        <f t="shared" si="15"/>
        <v>0</v>
      </c>
    </row>
    <row r="40" spans="1:17" ht="29">
      <c r="A40" s="155">
        <v>6.08</v>
      </c>
      <c r="B40" s="163" t="s">
        <v>131</v>
      </c>
      <c r="C40" s="160" t="s">
        <v>132</v>
      </c>
      <c r="D40" s="161" t="s">
        <v>29</v>
      </c>
      <c r="E40" s="145">
        <v>1</v>
      </c>
      <c r="F40" s="174">
        <v>10000</v>
      </c>
      <c r="G40" s="174">
        <f t="shared" si="8"/>
        <v>10000</v>
      </c>
      <c r="H40" s="186">
        <f>[1]Plumbing!$J$12</f>
        <v>1</v>
      </c>
      <c r="I40" s="290">
        <v>0</v>
      </c>
      <c r="J40" s="290">
        <v>0</v>
      </c>
      <c r="K40" s="290">
        <f t="shared" si="9"/>
        <v>1</v>
      </c>
      <c r="L40" s="206">
        <f t="shared" si="10"/>
        <v>0</v>
      </c>
      <c r="M40" s="207">
        <f t="shared" si="11"/>
        <v>10000</v>
      </c>
      <c r="N40" s="207">
        <f t="shared" si="12"/>
        <v>0</v>
      </c>
      <c r="O40" s="207">
        <f t="shared" si="13"/>
        <v>0</v>
      </c>
      <c r="P40" s="207">
        <f t="shared" si="14"/>
        <v>10000</v>
      </c>
      <c r="Q40" s="207">
        <f t="shared" si="15"/>
        <v>0</v>
      </c>
    </row>
    <row r="41" spans="1:17" ht="29">
      <c r="A41" s="155">
        <v>6.09</v>
      </c>
      <c r="B41" s="164" t="s">
        <v>133</v>
      </c>
      <c r="C41" s="160" t="s">
        <v>134</v>
      </c>
      <c r="D41" s="161" t="s">
        <v>29</v>
      </c>
      <c r="E41" s="145">
        <v>1</v>
      </c>
      <c r="F41" s="174">
        <v>15000</v>
      </c>
      <c r="G41" s="174">
        <f t="shared" si="8"/>
        <v>15000</v>
      </c>
      <c r="H41" s="186">
        <f>[1]Plumbing!$J$13</f>
        <v>1</v>
      </c>
      <c r="I41" s="290">
        <v>0</v>
      </c>
      <c r="J41" s="290">
        <v>0</v>
      </c>
      <c r="K41" s="290">
        <f t="shared" si="9"/>
        <v>1</v>
      </c>
      <c r="L41" s="206">
        <f t="shared" si="10"/>
        <v>0</v>
      </c>
      <c r="M41" s="207">
        <f t="shared" si="11"/>
        <v>15000</v>
      </c>
      <c r="N41" s="207">
        <f t="shared" si="12"/>
        <v>0</v>
      </c>
      <c r="O41" s="207">
        <f t="shared" si="13"/>
        <v>0</v>
      </c>
      <c r="P41" s="207">
        <f t="shared" si="14"/>
        <v>15000</v>
      </c>
      <c r="Q41" s="207">
        <f t="shared" si="15"/>
        <v>0</v>
      </c>
    </row>
    <row r="42" spans="1:17">
      <c r="A42" s="155">
        <v>6.1</v>
      </c>
      <c r="B42" s="152" t="s">
        <v>135</v>
      </c>
      <c r="C42" s="165" t="s">
        <v>135</v>
      </c>
      <c r="D42" s="161" t="s">
        <v>29</v>
      </c>
      <c r="E42" s="145"/>
      <c r="F42" s="174">
        <v>5000</v>
      </c>
      <c r="G42" s="174">
        <f t="shared" si="8"/>
        <v>0</v>
      </c>
      <c r="H42" s="186"/>
      <c r="I42" s="290">
        <v>0</v>
      </c>
      <c r="J42" s="290">
        <v>0</v>
      </c>
      <c r="K42" s="290">
        <f t="shared" si="9"/>
        <v>0</v>
      </c>
      <c r="L42" s="206">
        <f t="shared" si="10"/>
        <v>0</v>
      </c>
      <c r="M42" s="207">
        <f t="shared" si="11"/>
        <v>0</v>
      </c>
      <c r="N42" s="207">
        <f t="shared" si="12"/>
        <v>0</v>
      </c>
      <c r="O42" s="207">
        <f t="shared" si="13"/>
        <v>0</v>
      </c>
      <c r="P42" s="207">
        <f t="shared" si="14"/>
        <v>0</v>
      </c>
      <c r="Q42" s="207">
        <f t="shared" si="15"/>
        <v>0</v>
      </c>
    </row>
    <row r="43" spans="1:17" ht="29">
      <c r="A43" s="155">
        <v>6.11</v>
      </c>
      <c r="B43" s="164" t="s">
        <v>136</v>
      </c>
      <c r="C43" s="160" t="s">
        <v>137</v>
      </c>
      <c r="D43" s="161" t="s">
        <v>29</v>
      </c>
      <c r="E43" s="145"/>
      <c r="F43" s="174">
        <v>45000</v>
      </c>
      <c r="G43" s="174">
        <f t="shared" si="8"/>
        <v>0</v>
      </c>
      <c r="H43" s="186"/>
      <c r="I43" s="290">
        <v>0</v>
      </c>
      <c r="J43" s="290">
        <v>0</v>
      </c>
      <c r="K43" s="290">
        <f t="shared" si="9"/>
        <v>0</v>
      </c>
      <c r="L43" s="206">
        <f t="shared" si="10"/>
        <v>0</v>
      </c>
      <c r="M43" s="207">
        <f t="shared" si="11"/>
        <v>0</v>
      </c>
      <c r="N43" s="207">
        <f t="shared" si="12"/>
        <v>0</v>
      </c>
      <c r="O43" s="207">
        <f t="shared" si="13"/>
        <v>0</v>
      </c>
      <c r="P43" s="207">
        <f t="shared" si="14"/>
        <v>0</v>
      </c>
      <c r="Q43" s="207">
        <f t="shared" si="15"/>
        <v>0</v>
      </c>
    </row>
    <row r="44" spans="1:17" ht="29">
      <c r="A44" s="155">
        <v>6.12</v>
      </c>
      <c r="B44" s="164" t="s">
        <v>138</v>
      </c>
      <c r="C44" s="160" t="s">
        <v>139</v>
      </c>
      <c r="D44" s="161" t="s">
        <v>29</v>
      </c>
      <c r="E44" s="145">
        <v>0</v>
      </c>
      <c r="F44" s="174">
        <v>20000</v>
      </c>
      <c r="G44" s="174">
        <f t="shared" si="8"/>
        <v>0</v>
      </c>
      <c r="H44" s="186"/>
      <c r="I44" s="290">
        <v>0.47967023779879314</v>
      </c>
      <c r="J44" s="290">
        <v>0.3620029978001742</v>
      </c>
      <c r="K44" s="290">
        <f t="shared" si="9"/>
        <v>0.84167323559896734</v>
      </c>
      <c r="L44" s="206">
        <f t="shared" si="10"/>
        <v>0.84167323559896734</v>
      </c>
      <c r="M44" s="207">
        <f t="shared" si="11"/>
        <v>0</v>
      </c>
      <c r="N44" s="207">
        <f t="shared" si="12"/>
        <v>9593.4047559758637</v>
      </c>
      <c r="O44" s="290">
        <f>+J44*F44</f>
        <v>7240.0599560034843</v>
      </c>
      <c r="P44" s="207">
        <f t="shared" si="14"/>
        <v>16833.464711979348</v>
      </c>
      <c r="Q44" s="207">
        <f t="shared" si="15"/>
        <v>16833.464711979348</v>
      </c>
    </row>
    <row r="45" spans="1:17" ht="29">
      <c r="A45" s="155">
        <v>6.13</v>
      </c>
      <c r="B45" s="152" t="s">
        <v>140</v>
      </c>
      <c r="C45" s="160" t="s">
        <v>141</v>
      </c>
      <c r="D45" s="161" t="s">
        <v>29</v>
      </c>
      <c r="E45" s="145"/>
      <c r="F45" s="174">
        <v>3000</v>
      </c>
      <c r="G45" s="174">
        <f t="shared" si="8"/>
        <v>0</v>
      </c>
      <c r="H45" s="186"/>
      <c r="I45" s="290">
        <v>0</v>
      </c>
      <c r="J45" s="290">
        <v>0</v>
      </c>
      <c r="K45" s="290">
        <f t="shared" si="9"/>
        <v>0</v>
      </c>
      <c r="L45" s="206">
        <f t="shared" si="10"/>
        <v>0</v>
      </c>
      <c r="M45" s="207">
        <f t="shared" si="11"/>
        <v>0</v>
      </c>
      <c r="N45" s="207">
        <f t="shared" si="12"/>
        <v>0</v>
      </c>
      <c r="O45" s="207">
        <f t="shared" si="13"/>
        <v>0</v>
      </c>
      <c r="P45" s="207">
        <f t="shared" si="14"/>
        <v>0</v>
      </c>
      <c r="Q45" s="207">
        <f t="shared" si="15"/>
        <v>0</v>
      </c>
    </row>
    <row r="46" spans="1:17" ht="87">
      <c r="A46" s="155">
        <v>6.14</v>
      </c>
      <c r="B46" s="166" t="s">
        <v>142</v>
      </c>
      <c r="C46" s="160" t="s">
        <v>143</v>
      </c>
      <c r="D46" s="161" t="s">
        <v>144</v>
      </c>
      <c r="E46" s="145"/>
      <c r="F46" s="174">
        <v>2500</v>
      </c>
      <c r="G46" s="174">
        <f t="shared" si="8"/>
        <v>0</v>
      </c>
      <c r="H46" s="186"/>
      <c r="I46" s="290">
        <v>0</v>
      </c>
      <c r="J46" s="290">
        <v>0</v>
      </c>
      <c r="K46" s="290">
        <f t="shared" si="9"/>
        <v>0</v>
      </c>
      <c r="L46" s="206">
        <f t="shared" si="10"/>
        <v>0</v>
      </c>
      <c r="M46" s="207">
        <f t="shared" si="11"/>
        <v>0</v>
      </c>
      <c r="N46" s="207">
        <f t="shared" si="12"/>
        <v>0</v>
      </c>
      <c r="O46" s="207">
        <f t="shared" si="13"/>
        <v>0</v>
      </c>
      <c r="P46" s="207">
        <f t="shared" si="14"/>
        <v>0</v>
      </c>
      <c r="Q46" s="207">
        <f t="shared" si="15"/>
        <v>0</v>
      </c>
    </row>
    <row r="47" spans="1:17">
      <c r="A47" s="281">
        <v>7</v>
      </c>
      <c r="B47" s="282" t="s">
        <v>376</v>
      </c>
      <c r="C47" s="283"/>
      <c r="D47" s="161"/>
      <c r="E47" s="145"/>
      <c r="F47" s="174"/>
      <c r="G47" s="174"/>
      <c r="H47" s="277"/>
      <c r="I47" s="290">
        <v>0</v>
      </c>
      <c r="J47" s="290">
        <v>0</v>
      </c>
      <c r="K47" s="290">
        <f t="shared" si="9"/>
        <v>0</v>
      </c>
      <c r="L47" s="278"/>
      <c r="M47" s="279"/>
      <c r="N47" s="279"/>
      <c r="O47" s="207">
        <f t="shared" si="13"/>
        <v>0</v>
      </c>
      <c r="P47" s="207">
        <f t="shared" si="14"/>
        <v>0</v>
      </c>
      <c r="Q47" s="279"/>
    </row>
    <row r="48" spans="1:17">
      <c r="A48" s="155">
        <v>7.01</v>
      </c>
      <c r="B48" s="280" t="s">
        <v>377</v>
      </c>
      <c r="C48" s="160"/>
      <c r="D48" s="161"/>
      <c r="E48" s="145"/>
      <c r="F48" s="174">
        <v>6500</v>
      </c>
      <c r="G48" s="174"/>
      <c r="H48" s="277"/>
      <c r="I48" s="322">
        <v>0.47967023779879314</v>
      </c>
      <c r="J48" s="322">
        <v>0.3620029978001742</v>
      </c>
      <c r="K48" s="322">
        <v>0.84167323559896734</v>
      </c>
      <c r="L48" s="206">
        <f>K48-E48</f>
        <v>0.84167323559896734</v>
      </c>
      <c r="M48" s="207">
        <f>F48*H48</f>
        <v>0</v>
      </c>
      <c r="N48" s="207">
        <f>F48*I48</f>
        <v>3117.8565456921556</v>
      </c>
      <c r="O48" s="290">
        <f>+J48*F48</f>
        <v>2353.0194857011325</v>
      </c>
      <c r="P48" s="207">
        <f t="shared" si="14"/>
        <v>5470.876031393288</v>
      </c>
      <c r="Q48" s="207">
        <f>P48-G48</f>
        <v>5470.876031393288</v>
      </c>
    </row>
    <row r="49" spans="1:17">
      <c r="A49" s="146"/>
      <c r="B49" s="344" t="s">
        <v>32</v>
      </c>
      <c r="C49" s="344"/>
      <c r="D49" s="344"/>
      <c r="E49" s="344"/>
      <c r="F49" s="175"/>
      <c r="G49" s="175">
        <f>SUM(G33:G46)</f>
        <v>36500</v>
      </c>
      <c r="H49" s="175"/>
      <c r="I49" s="175"/>
      <c r="J49" s="175"/>
      <c r="K49" s="175"/>
      <c r="L49" s="175"/>
      <c r="M49" s="175">
        <f>SUM(M33:M48)</f>
        <v>25000</v>
      </c>
      <c r="N49" s="175">
        <f t="shared" ref="N49:Q49" si="16">SUM(N33:N48)</f>
        <v>18227.469036354141</v>
      </c>
      <c r="O49" s="175">
        <f>SUM(O33:O48)</f>
        <v>13756.113916406621</v>
      </c>
      <c r="P49" s="175">
        <f t="shared" si="16"/>
        <v>56983.582952760757</v>
      </c>
      <c r="Q49" s="175">
        <f t="shared" si="16"/>
        <v>20483.58295276076</v>
      </c>
    </row>
    <row r="50" spans="1:17" ht="15" thickBot="1">
      <c r="A50" s="167"/>
      <c r="B50" s="168"/>
      <c r="C50" s="168"/>
      <c r="D50" s="168"/>
      <c r="E50" s="168"/>
      <c r="F50" s="176"/>
      <c r="G50" s="176"/>
      <c r="H50" s="186"/>
      <c r="I50" s="290"/>
      <c r="J50" s="186"/>
      <c r="K50" s="186"/>
      <c r="L50" s="186"/>
      <c r="M50" s="186"/>
      <c r="N50" s="186"/>
      <c r="O50" s="186"/>
      <c r="P50" s="186"/>
      <c r="Q50" s="186"/>
    </row>
    <row r="51" spans="1:17" ht="15" thickBot="1">
      <c r="A51" s="169"/>
      <c r="B51" s="345" t="s">
        <v>145</v>
      </c>
      <c r="C51" s="345"/>
      <c r="D51" s="345"/>
      <c r="E51" s="345"/>
      <c r="F51" s="177"/>
      <c r="G51" s="177">
        <f>G49+G31+G25+G22+G15+G8</f>
        <v>72250</v>
      </c>
      <c r="H51" s="177"/>
      <c r="I51" s="177"/>
      <c r="J51" s="177"/>
      <c r="K51" s="177"/>
      <c r="L51" s="177"/>
      <c r="M51" s="177">
        <f>M49+M31+M25+M22+M15+M8</f>
        <v>25552</v>
      </c>
      <c r="N51" s="177">
        <f>+N49+N31+N25+N15+N8</f>
        <v>34056.586883714313</v>
      </c>
      <c r="O51" s="177">
        <f>O49+O31+O25+O22+O15+O8</f>
        <v>25702.212843812369</v>
      </c>
      <c r="P51" s="177">
        <f t="shared" ref="P51:Q51" si="17">P49+P31+P25+P22+P15+P8</f>
        <v>85310.799727526683</v>
      </c>
      <c r="Q51" s="177">
        <f t="shared" si="17"/>
        <v>13060.799727526681</v>
      </c>
    </row>
  </sheetData>
  <mergeCells count="11">
    <mergeCell ref="H1:L1"/>
    <mergeCell ref="M1:Q1"/>
    <mergeCell ref="B49:E49"/>
    <mergeCell ref="B51:E51"/>
    <mergeCell ref="A1:E1"/>
    <mergeCell ref="B8:E8"/>
    <mergeCell ref="B15:E15"/>
    <mergeCell ref="B22:E22"/>
    <mergeCell ref="B25:E25"/>
    <mergeCell ref="B31:E31"/>
    <mergeCell ref="F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zoomScale="115" zoomScaleNormal="115" zoomScaleSheetLayoutView="100" workbookViewId="0">
      <pane xSplit="3" ySplit="2" topLeftCell="G99" activePane="bottomRight" state="frozen"/>
      <selection activeCell="V22" sqref="V22"/>
      <selection pane="topRight" activeCell="V22" sqref="V22"/>
      <selection pane="bottomLeft" activeCell="V22" sqref="V22"/>
      <selection pane="bottomRight" activeCell="G119" sqref="G119"/>
    </sheetView>
  </sheetViews>
  <sheetFormatPr defaultColWidth="9.1796875" defaultRowHeight="14.5"/>
  <cols>
    <col min="1" max="1" width="11.81640625" style="97" bestFit="1" customWidth="1"/>
    <col min="2" max="2" width="56.7265625" style="81" customWidth="1"/>
    <col min="3" max="3" width="9.453125" style="97" bestFit="1" customWidth="1"/>
    <col min="4" max="4" width="11" style="97" bestFit="1" customWidth="1"/>
    <col min="5" max="5" width="11.26953125" style="135" bestFit="1" customWidth="1"/>
    <col min="6" max="6" width="15.54296875" style="135" bestFit="1" customWidth="1"/>
    <col min="7" max="12" width="9.1796875" style="99"/>
    <col min="13" max="14" width="11.7265625" style="99" customWidth="1"/>
    <col min="15" max="15" width="12.1796875" style="99" customWidth="1"/>
    <col min="16" max="16" width="12.453125" style="99" bestFit="1" customWidth="1"/>
    <col min="17" max="16384" width="9.1796875" style="99"/>
  </cols>
  <sheetData>
    <row r="1" spans="1:16" ht="14.5" customHeight="1">
      <c r="A1" s="350" t="s">
        <v>368</v>
      </c>
      <c r="B1" s="351"/>
      <c r="C1" s="351"/>
      <c r="D1" s="351"/>
      <c r="E1" s="351"/>
      <c r="F1" s="352"/>
      <c r="G1" s="349" t="s">
        <v>355</v>
      </c>
      <c r="H1" s="349"/>
      <c r="I1" s="349"/>
      <c r="J1" s="349"/>
      <c r="K1" s="349"/>
      <c r="L1" s="349" t="s">
        <v>356</v>
      </c>
      <c r="M1" s="349"/>
      <c r="N1" s="349"/>
      <c r="O1" s="349"/>
      <c r="P1" s="349"/>
    </row>
    <row r="2" spans="1:16" ht="15" thickBot="1">
      <c r="A2" s="211" t="s">
        <v>175</v>
      </c>
      <c r="B2" s="212" t="s">
        <v>176</v>
      </c>
      <c r="C2" s="213" t="s">
        <v>255</v>
      </c>
      <c r="D2" s="213" t="s">
        <v>256</v>
      </c>
      <c r="E2" s="214" t="s">
        <v>33</v>
      </c>
      <c r="F2" s="214" t="s">
        <v>34</v>
      </c>
      <c r="G2" s="209" t="s">
        <v>357</v>
      </c>
      <c r="H2" s="209" t="s">
        <v>358</v>
      </c>
      <c r="I2" s="209" t="s">
        <v>379</v>
      </c>
      <c r="J2" s="209" t="s">
        <v>367</v>
      </c>
      <c r="K2" s="209" t="s">
        <v>360</v>
      </c>
      <c r="L2" s="209" t="s">
        <v>357</v>
      </c>
      <c r="M2" s="209" t="s">
        <v>358</v>
      </c>
      <c r="N2" s="209" t="s">
        <v>379</v>
      </c>
      <c r="O2" s="209" t="s">
        <v>367</v>
      </c>
      <c r="P2" s="209" t="s">
        <v>360</v>
      </c>
    </row>
    <row r="3" spans="1:16">
      <c r="A3" s="67"/>
      <c r="B3" s="68"/>
      <c r="C3" s="69"/>
      <c r="D3" s="69"/>
      <c r="E3" s="127"/>
      <c r="F3" s="127"/>
      <c r="G3" s="210"/>
      <c r="H3" s="210"/>
      <c r="I3" s="312">
        <v>0</v>
      </c>
      <c r="J3" s="210"/>
      <c r="K3" s="210"/>
      <c r="L3" s="210"/>
      <c r="M3" s="210"/>
      <c r="N3" s="210"/>
      <c r="O3" s="210"/>
      <c r="P3" s="210"/>
    </row>
    <row r="4" spans="1:16">
      <c r="A4" s="70">
        <v>1</v>
      </c>
      <c r="B4" s="71" t="s">
        <v>179</v>
      </c>
      <c r="C4" s="72"/>
      <c r="D4" s="72"/>
      <c r="E4" s="128"/>
      <c r="F4" s="128"/>
      <c r="G4" s="210"/>
      <c r="H4" s="210"/>
      <c r="I4" s="312">
        <v>0</v>
      </c>
      <c r="J4" s="210"/>
      <c r="K4" s="210"/>
      <c r="L4" s="210"/>
      <c r="M4" s="210"/>
      <c r="N4" s="210"/>
      <c r="O4" s="210"/>
      <c r="P4" s="210"/>
    </row>
    <row r="5" spans="1:16">
      <c r="A5" s="73"/>
      <c r="B5" s="71"/>
      <c r="C5" s="74"/>
      <c r="D5" s="75"/>
      <c r="E5" s="128"/>
      <c r="F5" s="128"/>
      <c r="G5" s="210"/>
      <c r="H5" s="210"/>
      <c r="I5" s="312">
        <v>0</v>
      </c>
      <c r="J5" s="210"/>
      <c r="K5" s="210"/>
      <c r="L5" s="210"/>
      <c r="M5" s="210"/>
      <c r="N5" s="210"/>
      <c r="O5" s="210"/>
      <c r="P5" s="210"/>
    </row>
    <row r="6" spans="1:16" ht="116">
      <c r="A6" s="76"/>
      <c r="B6" s="77" t="s">
        <v>180</v>
      </c>
      <c r="C6" s="78"/>
      <c r="D6" s="74"/>
      <c r="E6" s="128"/>
      <c r="F6" s="128"/>
      <c r="G6" s="210"/>
      <c r="H6" s="210"/>
      <c r="I6" s="312">
        <v>0</v>
      </c>
      <c r="J6" s="210"/>
      <c r="K6" s="210"/>
      <c r="L6" s="210"/>
      <c r="M6" s="210"/>
      <c r="N6" s="210"/>
      <c r="O6" s="210"/>
      <c r="P6" s="210"/>
    </row>
    <row r="7" spans="1:16" ht="29">
      <c r="A7" s="76"/>
      <c r="B7" s="77" t="s">
        <v>181</v>
      </c>
      <c r="C7" s="78"/>
      <c r="D7" s="74"/>
      <c r="E7" s="128"/>
      <c r="F7" s="128"/>
      <c r="G7" s="210"/>
      <c r="H7" s="210"/>
      <c r="I7" s="312">
        <v>0</v>
      </c>
      <c r="J7" s="210"/>
      <c r="K7" s="210"/>
      <c r="L7" s="210"/>
      <c r="M7" s="210"/>
      <c r="N7" s="210"/>
      <c r="O7" s="210"/>
      <c r="P7" s="210"/>
    </row>
    <row r="8" spans="1:16">
      <c r="A8" s="76"/>
      <c r="B8" s="77"/>
      <c r="C8" s="74"/>
      <c r="D8" s="78"/>
      <c r="E8" s="128"/>
      <c r="F8" s="128"/>
      <c r="G8" s="210"/>
      <c r="H8" s="210"/>
      <c r="I8" s="312">
        <v>0</v>
      </c>
      <c r="J8" s="210"/>
      <c r="K8" s="210"/>
      <c r="L8" s="210"/>
      <c r="M8" s="210"/>
      <c r="N8" s="210"/>
      <c r="O8" s="210"/>
      <c r="P8" s="210"/>
    </row>
    <row r="9" spans="1:16">
      <c r="A9" s="79">
        <v>1.1000000000000001</v>
      </c>
      <c r="B9" s="80" t="s">
        <v>182</v>
      </c>
      <c r="C9" s="78"/>
      <c r="D9" s="74"/>
      <c r="E9" s="128"/>
      <c r="F9" s="128"/>
      <c r="G9" s="210"/>
      <c r="H9" s="210"/>
      <c r="I9" s="312">
        <v>0</v>
      </c>
      <c r="J9" s="210"/>
      <c r="K9" s="210"/>
      <c r="L9" s="210"/>
      <c r="M9" s="210"/>
      <c r="N9" s="210"/>
      <c r="O9" s="210"/>
      <c r="P9" s="210"/>
    </row>
    <row r="10" spans="1:16">
      <c r="A10" s="76"/>
      <c r="B10" s="80"/>
      <c r="C10" s="78"/>
      <c r="D10" s="74"/>
      <c r="E10" s="128"/>
      <c r="F10" s="128"/>
      <c r="G10" s="210"/>
      <c r="H10" s="210"/>
      <c r="I10" s="312">
        <v>0</v>
      </c>
      <c r="J10" s="210"/>
      <c r="K10" s="210"/>
      <c r="L10" s="210"/>
      <c r="M10" s="210"/>
      <c r="N10" s="210"/>
      <c r="O10" s="210"/>
      <c r="P10" s="210"/>
    </row>
    <row r="11" spans="1:16" ht="43.5">
      <c r="A11" s="76"/>
      <c r="B11" s="77" t="s">
        <v>183</v>
      </c>
      <c r="C11" s="78">
        <v>1</v>
      </c>
      <c r="D11" s="74" t="s">
        <v>184</v>
      </c>
      <c r="E11" s="128">
        <v>21500</v>
      </c>
      <c r="F11" s="128">
        <f>E11*$C11</f>
        <v>21500</v>
      </c>
      <c r="G11" s="210"/>
      <c r="H11" s="298">
        <v>0.47967023779879314</v>
      </c>
      <c r="I11" s="312">
        <v>0.3620029978001742</v>
      </c>
      <c r="J11" s="298">
        <f>+G11+H11+I11</f>
        <v>0.84167323559896734</v>
      </c>
      <c r="K11" s="267">
        <f>J11-C11</f>
        <v>-0.15832676440103266</v>
      </c>
      <c r="L11" s="268">
        <f>E11*G11</f>
        <v>0</v>
      </c>
      <c r="M11" s="268">
        <f>E11*H11</f>
        <v>10312.910112674053</v>
      </c>
      <c r="N11" s="298">
        <f>+I11*E11</f>
        <v>7783.0644527037457</v>
      </c>
      <c r="O11" s="268">
        <f>L11+M11+N11</f>
        <v>18095.974565377801</v>
      </c>
      <c r="P11" s="268">
        <f>O11-F11</f>
        <v>-3404.0254346221991</v>
      </c>
    </row>
    <row r="12" spans="1:16">
      <c r="A12" s="76"/>
      <c r="B12" s="77"/>
      <c r="C12" s="78"/>
      <c r="D12" s="74"/>
      <c r="E12" s="128"/>
      <c r="F12" s="128"/>
      <c r="G12" s="210"/>
      <c r="H12" s="210"/>
      <c r="I12" s="312">
        <v>0</v>
      </c>
      <c r="J12" s="210"/>
      <c r="K12" s="210"/>
      <c r="L12" s="210"/>
      <c r="M12" s="210"/>
      <c r="N12" s="210"/>
      <c r="O12" s="210"/>
      <c r="P12" s="210"/>
    </row>
    <row r="13" spans="1:16">
      <c r="A13" s="79">
        <v>1.2</v>
      </c>
      <c r="B13" s="80" t="s">
        <v>185</v>
      </c>
      <c r="C13" s="78"/>
      <c r="D13" s="74"/>
      <c r="E13" s="128"/>
      <c r="F13" s="128"/>
      <c r="G13" s="210"/>
      <c r="H13" s="210"/>
      <c r="I13" s="312">
        <v>0</v>
      </c>
      <c r="J13" s="210"/>
      <c r="K13" s="210"/>
      <c r="L13" s="210"/>
      <c r="M13" s="210"/>
      <c r="N13" s="210"/>
      <c r="O13" s="210"/>
      <c r="P13" s="210"/>
    </row>
    <row r="14" spans="1:16">
      <c r="A14" s="76"/>
      <c r="B14" s="80"/>
      <c r="C14" s="78"/>
      <c r="D14" s="74"/>
      <c r="E14" s="128"/>
      <c r="F14" s="128"/>
      <c r="G14" s="210"/>
      <c r="H14" s="210"/>
      <c r="I14" s="312">
        <v>0</v>
      </c>
      <c r="J14" s="210"/>
      <c r="K14" s="210"/>
      <c r="L14" s="210"/>
      <c r="M14" s="210"/>
      <c r="N14" s="210"/>
      <c r="O14" s="210"/>
      <c r="P14" s="210"/>
    </row>
    <row r="15" spans="1:16" ht="43.5">
      <c r="A15" s="76"/>
      <c r="B15" s="77" t="s">
        <v>186</v>
      </c>
      <c r="C15" s="78">
        <v>1</v>
      </c>
      <c r="D15" s="74" t="s">
        <v>184</v>
      </c>
      <c r="E15" s="128">
        <v>20000</v>
      </c>
      <c r="F15" s="128">
        <f>E15*$C15</f>
        <v>20000</v>
      </c>
      <c r="G15" s="210"/>
      <c r="H15" s="298">
        <v>0.47967023779879314</v>
      </c>
      <c r="I15" s="312">
        <v>0.3620029978001742</v>
      </c>
      <c r="J15" s="298">
        <f>+G15+H15+I15</f>
        <v>0.84167323559896734</v>
      </c>
      <c r="K15" s="267">
        <f>J15-C15</f>
        <v>-0.15832676440103266</v>
      </c>
      <c r="L15" s="268">
        <f>E15*G15</f>
        <v>0</v>
      </c>
      <c r="M15" s="268">
        <f>E15*H15</f>
        <v>9593.4047559758637</v>
      </c>
      <c r="N15" s="298">
        <f>+I15*E15</f>
        <v>7240.0599560034843</v>
      </c>
      <c r="O15" s="268">
        <f>L15+M15+N15</f>
        <v>16833.464711979348</v>
      </c>
      <c r="P15" s="268">
        <f>O15-F15</f>
        <v>-3166.5352880206519</v>
      </c>
    </row>
    <row r="16" spans="1:16">
      <c r="A16" s="76"/>
      <c r="B16" s="77"/>
      <c r="C16" s="78"/>
      <c r="D16" s="74"/>
      <c r="E16" s="128"/>
      <c r="F16" s="128"/>
      <c r="G16" s="210"/>
      <c r="H16" s="210"/>
      <c r="I16" s="312">
        <v>0</v>
      </c>
      <c r="J16" s="210"/>
      <c r="K16" s="210"/>
      <c r="L16" s="210"/>
      <c r="M16" s="210"/>
      <c r="N16" s="210"/>
      <c r="O16" s="210"/>
      <c r="P16" s="210"/>
    </row>
    <row r="17" spans="1:16">
      <c r="A17" s="79">
        <v>1.3</v>
      </c>
      <c r="B17" s="80" t="s">
        <v>187</v>
      </c>
      <c r="C17" s="78"/>
      <c r="D17" s="74"/>
      <c r="E17" s="128"/>
      <c r="F17" s="128"/>
      <c r="G17" s="210"/>
      <c r="H17" s="210"/>
      <c r="I17" s="312">
        <v>0</v>
      </c>
      <c r="J17" s="210"/>
      <c r="K17" s="210"/>
      <c r="L17" s="210"/>
      <c r="M17" s="210"/>
      <c r="N17" s="210"/>
      <c r="O17" s="210"/>
      <c r="P17" s="210"/>
    </row>
    <row r="18" spans="1:16">
      <c r="A18" s="76"/>
      <c r="B18" s="80"/>
      <c r="C18" s="78"/>
      <c r="D18" s="74"/>
      <c r="E18" s="128"/>
      <c r="F18" s="128"/>
      <c r="G18" s="210"/>
      <c r="H18" s="210"/>
      <c r="I18" s="312">
        <v>0</v>
      </c>
      <c r="J18" s="210"/>
      <c r="K18" s="210"/>
      <c r="L18" s="210"/>
      <c r="M18" s="210"/>
      <c r="N18" s="210"/>
      <c r="O18" s="210"/>
      <c r="P18" s="210"/>
    </row>
    <row r="19" spans="1:16" ht="43.5">
      <c r="A19" s="76"/>
      <c r="B19" s="77" t="s">
        <v>188</v>
      </c>
      <c r="C19" s="78">
        <v>1</v>
      </c>
      <c r="D19" s="74" t="s">
        <v>184</v>
      </c>
      <c r="E19" s="128">
        <v>15000</v>
      </c>
      <c r="F19" s="128">
        <f>E19*$C19</f>
        <v>15000</v>
      </c>
      <c r="G19" s="210"/>
      <c r="H19" s="298">
        <v>0.47967023779879314</v>
      </c>
      <c r="I19" s="312">
        <v>0.3620029978001742</v>
      </c>
      <c r="J19" s="298">
        <f>+G19+H19+I19</f>
        <v>0.84167323559896734</v>
      </c>
      <c r="K19" s="267">
        <f>J19-C19</f>
        <v>-0.15832676440103266</v>
      </c>
      <c r="L19" s="268">
        <f>E19*G19</f>
        <v>0</v>
      </c>
      <c r="M19" s="268">
        <f>E19*H19</f>
        <v>7195.0535669818973</v>
      </c>
      <c r="N19" s="298">
        <f>+I19*E19</f>
        <v>5430.0449670026128</v>
      </c>
      <c r="O19" s="268">
        <f>L19+M19+N19</f>
        <v>12625.09853398451</v>
      </c>
      <c r="P19" s="268">
        <f>O19-F19</f>
        <v>-2374.9014660154899</v>
      </c>
    </row>
    <row r="20" spans="1:16">
      <c r="A20" s="76"/>
      <c r="B20" s="77"/>
      <c r="C20" s="78"/>
      <c r="D20" s="74"/>
      <c r="E20" s="128"/>
      <c r="F20" s="128"/>
      <c r="G20" s="210"/>
      <c r="H20" s="210"/>
      <c r="I20" s="312">
        <v>0</v>
      </c>
      <c r="J20" s="210"/>
      <c r="K20" s="210"/>
      <c r="L20" s="210"/>
      <c r="M20" s="210"/>
      <c r="N20" s="210"/>
      <c r="O20" s="210"/>
      <c r="P20" s="210"/>
    </row>
    <row r="21" spans="1:16" ht="58">
      <c r="A21" s="76">
        <v>2</v>
      </c>
      <c r="B21" s="77" t="s">
        <v>189</v>
      </c>
      <c r="C21" s="74">
        <v>1</v>
      </c>
      <c r="D21" s="74" t="s">
        <v>168</v>
      </c>
      <c r="E21" s="128">
        <v>70000</v>
      </c>
      <c r="F21" s="128">
        <f>E21*$C21</f>
        <v>70000</v>
      </c>
      <c r="G21" s="210"/>
      <c r="H21" s="298">
        <v>0.47967023779879314</v>
      </c>
      <c r="I21" s="312">
        <v>0.3620029978001742</v>
      </c>
      <c r="J21" s="298">
        <f>+G21+H21+I21</f>
        <v>0.84167323559896734</v>
      </c>
      <c r="K21" s="267">
        <f>J21-C21</f>
        <v>-0.15832676440103266</v>
      </c>
      <c r="L21" s="268">
        <f>E21*G21</f>
        <v>0</v>
      </c>
      <c r="M21" s="268">
        <f>E21*H21</f>
        <v>33576.916645915517</v>
      </c>
      <c r="N21" s="298">
        <f>+I21*E21</f>
        <v>25340.209846012192</v>
      </c>
      <c r="O21" s="268">
        <f>L21+M21+N21</f>
        <v>58917.126491927709</v>
      </c>
      <c r="P21" s="268">
        <f>O21-F21</f>
        <v>-11082.873508072291</v>
      </c>
    </row>
    <row r="22" spans="1:16">
      <c r="A22" s="76"/>
      <c r="B22" s="77"/>
      <c r="C22" s="74"/>
      <c r="D22" s="78"/>
      <c r="E22" s="128"/>
      <c r="F22" s="128"/>
      <c r="G22" s="210"/>
      <c r="H22" s="210"/>
      <c r="I22" s="312">
        <v>0</v>
      </c>
      <c r="J22" s="210"/>
      <c r="K22" s="210"/>
      <c r="L22" s="210"/>
      <c r="M22" s="210"/>
      <c r="N22" s="210"/>
      <c r="O22" s="210"/>
      <c r="P22" s="210"/>
    </row>
    <row r="23" spans="1:16" ht="58">
      <c r="A23" s="82">
        <v>3</v>
      </c>
      <c r="B23" s="83" t="s">
        <v>190</v>
      </c>
      <c r="C23" s="74"/>
      <c r="D23" s="84"/>
      <c r="E23" s="128"/>
      <c r="F23" s="128"/>
      <c r="G23" s="210"/>
      <c r="H23" s="210"/>
      <c r="I23" s="312">
        <v>0</v>
      </c>
      <c r="J23" s="210"/>
      <c r="K23" s="210"/>
      <c r="L23" s="210"/>
      <c r="M23" s="210"/>
      <c r="N23" s="210"/>
      <c r="O23" s="210"/>
      <c r="P23" s="210"/>
    </row>
    <row r="24" spans="1:16">
      <c r="A24" s="82"/>
      <c r="B24" s="83"/>
      <c r="C24" s="74"/>
      <c r="D24" s="84"/>
      <c r="E24" s="128"/>
      <c r="F24" s="128"/>
      <c r="G24" s="210"/>
      <c r="H24" s="210"/>
      <c r="I24" s="312">
        <v>0</v>
      </c>
      <c r="J24" s="210"/>
      <c r="K24" s="210"/>
      <c r="L24" s="210"/>
      <c r="M24" s="210"/>
      <c r="N24" s="210"/>
      <c r="O24" s="210"/>
      <c r="P24" s="210"/>
    </row>
    <row r="25" spans="1:16">
      <c r="A25" s="82">
        <v>3.1</v>
      </c>
      <c r="B25" s="83" t="s">
        <v>191</v>
      </c>
      <c r="C25" s="84">
        <v>25</v>
      </c>
      <c r="D25" s="74" t="s">
        <v>192</v>
      </c>
      <c r="E25" s="128">
        <v>1050</v>
      </c>
      <c r="F25" s="128">
        <f>E25*$C25</f>
        <v>26250</v>
      </c>
      <c r="G25" s="210"/>
      <c r="H25" s="298">
        <v>3.8373619023903451</v>
      </c>
      <c r="I25" s="312">
        <v>2.8960239824013936</v>
      </c>
      <c r="J25" s="298">
        <f>+G25+H25+I25</f>
        <v>6.7333858847917387</v>
      </c>
      <c r="K25" s="267">
        <f>J25-C25</f>
        <v>-18.266614115208263</v>
      </c>
      <c r="L25" s="268">
        <f>E25*G25</f>
        <v>0</v>
      </c>
      <c r="M25" s="268">
        <f>E25*H25</f>
        <v>4029.2299975098622</v>
      </c>
      <c r="N25" s="298">
        <f>+I25*E25</f>
        <v>3040.825181521463</v>
      </c>
      <c r="O25" s="268">
        <f>L25+M25+N25</f>
        <v>7070.0551790313257</v>
      </c>
      <c r="P25" s="268">
        <f>O25-F25</f>
        <v>-19179.944820968674</v>
      </c>
    </row>
    <row r="26" spans="1:16">
      <c r="A26" s="82">
        <v>3.2</v>
      </c>
      <c r="B26" s="83" t="s">
        <v>193</v>
      </c>
      <c r="C26" s="84" t="s">
        <v>194</v>
      </c>
      <c r="D26" s="74" t="s">
        <v>192</v>
      </c>
      <c r="E26" s="128"/>
      <c r="F26" s="128"/>
      <c r="G26" s="210"/>
      <c r="H26" s="210"/>
      <c r="I26" s="312">
        <v>0</v>
      </c>
      <c r="J26" s="210"/>
      <c r="K26" s="210"/>
      <c r="L26" s="210"/>
      <c r="M26" s="210"/>
      <c r="N26" s="210"/>
      <c r="O26" s="210"/>
      <c r="P26" s="210"/>
    </row>
    <row r="27" spans="1:16">
      <c r="A27" s="82">
        <v>3.3</v>
      </c>
      <c r="B27" s="83" t="s">
        <v>195</v>
      </c>
      <c r="C27" s="84">
        <v>20</v>
      </c>
      <c r="D27" s="74" t="s">
        <v>192</v>
      </c>
      <c r="E27" s="128">
        <v>400</v>
      </c>
      <c r="F27" s="128">
        <f>E27*$C27</f>
        <v>8000</v>
      </c>
      <c r="G27" s="210"/>
      <c r="H27" s="298">
        <v>0</v>
      </c>
      <c r="I27" s="312">
        <v>0</v>
      </c>
      <c r="J27" s="210">
        <f>G27+H27</f>
        <v>0</v>
      </c>
      <c r="K27" s="267">
        <f>J27-C27</f>
        <v>-20</v>
      </c>
      <c r="L27" s="268">
        <f>E27*G27</f>
        <v>0</v>
      </c>
      <c r="M27" s="268">
        <f>E27*H27</f>
        <v>0</v>
      </c>
      <c r="N27" s="268"/>
      <c r="O27" s="268">
        <f>L27+M27</f>
        <v>0</v>
      </c>
      <c r="P27" s="268">
        <f>O27-F27</f>
        <v>-8000</v>
      </c>
    </row>
    <row r="28" spans="1:16">
      <c r="A28" s="82"/>
      <c r="B28" s="83"/>
      <c r="C28" s="84"/>
      <c r="D28" s="74"/>
      <c r="E28" s="128"/>
      <c r="F28" s="128"/>
      <c r="G28" s="210"/>
      <c r="H28" s="210"/>
      <c r="I28" s="312">
        <v>0</v>
      </c>
      <c r="J28" s="210"/>
      <c r="K28" s="210"/>
      <c r="L28" s="210"/>
      <c r="M28" s="210"/>
      <c r="N28" s="210"/>
      <c r="O28" s="210"/>
      <c r="P28" s="210"/>
    </row>
    <row r="29" spans="1:16" ht="29">
      <c r="A29" s="76"/>
      <c r="B29" s="77" t="s">
        <v>196</v>
      </c>
      <c r="C29" s="74"/>
      <c r="D29" s="74"/>
      <c r="E29" s="128"/>
      <c r="F29" s="128"/>
      <c r="G29" s="210"/>
      <c r="H29" s="210"/>
      <c r="I29" s="312">
        <v>0</v>
      </c>
      <c r="J29" s="210"/>
      <c r="K29" s="210"/>
      <c r="L29" s="210"/>
      <c r="M29" s="210"/>
      <c r="N29" s="210"/>
      <c r="O29" s="210"/>
      <c r="P29" s="210"/>
    </row>
    <row r="30" spans="1:16">
      <c r="A30" s="76"/>
      <c r="B30" s="77"/>
      <c r="C30" s="74"/>
      <c r="D30" s="74"/>
      <c r="E30" s="128"/>
      <c r="F30" s="128"/>
      <c r="G30" s="210"/>
      <c r="H30" s="210"/>
      <c r="I30" s="312">
        <v>0</v>
      </c>
      <c r="J30" s="210"/>
      <c r="K30" s="210"/>
      <c r="L30" s="210"/>
      <c r="M30" s="210"/>
      <c r="N30" s="210"/>
      <c r="O30" s="210"/>
      <c r="P30" s="210"/>
    </row>
    <row r="31" spans="1:16" ht="43.5">
      <c r="A31" s="82">
        <v>4</v>
      </c>
      <c r="B31" s="83" t="s">
        <v>197</v>
      </c>
      <c r="C31" s="74"/>
      <c r="D31" s="84"/>
      <c r="E31" s="128"/>
      <c r="F31" s="128"/>
      <c r="G31" s="210"/>
      <c r="H31" s="210"/>
      <c r="I31" s="312">
        <v>0</v>
      </c>
      <c r="J31" s="210"/>
      <c r="K31" s="210"/>
      <c r="L31" s="210"/>
      <c r="M31" s="210"/>
      <c r="N31" s="210"/>
      <c r="O31" s="210"/>
      <c r="P31" s="210"/>
    </row>
    <row r="32" spans="1:16">
      <c r="A32" s="76"/>
      <c r="B32" s="77"/>
      <c r="C32" s="74"/>
      <c r="D32" s="74"/>
      <c r="E32" s="128"/>
      <c r="F32" s="128"/>
      <c r="G32" s="210"/>
      <c r="H32" s="210"/>
      <c r="I32" s="312">
        <v>0</v>
      </c>
      <c r="J32" s="210"/>
      <c r="K32" s="210"/>
      <c r="L32" s="210"/>
      <c r="M32" s="210"/>
      <c r="N32" s="210"/>
      <c r="O32" s="210"/>
      <c r="P32" s="210"/>
    </row>
    <row r="33" spans="1:16">
      <c r="A33" s="82">
        <v>4.0999999999999996</v>
      </c>
      <c r="B33" s="83" t="s">
        <v>198</v>
      </c>
      <c r="C33" s="84">
        <v>2</v>
      </c>
      <c r="D33" s="74" t="s">
        <v>29</v>
      </c>
      <c r="E33" s="128">
        <v>450</v>
      </c>
      <c r="F33" s="128">
        <f>E33*$C33</f>
        <v>900</v>
      </c>
      <c r="G33" s="210"/>
      <c r="H33" s="298">
        <v>0.95934047559758628</v>
      </c>
      <c r="I33" s="312">
        <v>0.7240059956003484</v>
      </c>
      <c r="J33" s="210">
        <f>G33+H33</f>
        <v>0.95934047559758628</v>
      </c>
      <c r="K33" s="267">
        <f>J33-C33</f>
        <v>-1.0406595244024137</v>
      </c>
      <c r="L33" s="268">
        <f>E33*G33</f>
        <v>0</v>
      </c>
      <c r="M33" s="268">
        <f>E33*H33</f>
        <v>431.70321401891385</v>
      </c>
      <c r="N33" s="298">
        <f>+I33*E33</f>
        <v>325.80269802015675</v>
      </c>
      <c r="O33" s="268">
        <f>L33+M33+N33</f>
        <v>757.50591203907061</v>
      </c>
      <c r="P33" s="268">
        <f>O33-F33</f>
        <v>-142.49408796092939</v>
      </c>
    </row>
    <row r="34" spans="1:16">
      <c r="A34" s="82">
        <v>4.2</v>
      </c>
      <c r="B34" s="83" t="s">
        <v>199</v>
      </c>
      <c r="C34" s="84" t="s">
        <v>194</v>
      </c>
      <c r="D34" s="74" t="s">
        <v>29</v>
      </c>
      <c r="E34" s="128"/>
      <c r="F34" s="128"/>
      <c r="G34" s="210"/>
      <c r="H34" s="210"/>
      <c r="I34" s="312">
        <v>0</v>
      </c>
      <c r="J34" s="210"/>
      <c r="K34" s="210"/>
      <c r="L34" s="210"/>
      <c r="M34" s="210"/>
      <c r="N34" s="210"/>
      <c r="O34" s="210"/>
      <c r="P34" s="210"/>
    </row>
    <row r="35" spans="1:16">
      <c r="A35" s="82">
        <v>4.3</v>
      </c>
      <c r="B35" s="83" t="s">
        <v>195</v>
      </c>
      <c r="C35" s="84">
        <v>2</v>
      </c>
      <c r="D35" s="74" t="s">
        <v>29</v>
      </c>
      <c r="E35" s="128">
        <v>450</v>
      </c>
      <c r="F35" s="128">
        <f>E35*$C35</f>
        <v>900</v>
      </c>
      <c r="G35" s="210"/>
      <c r="H35" s="210"/>
      <c r="I35" s="312">
        <v>0</v>
      </c>
      <c r="J35" s="210"/>
      <c r="K35" s="210"/>
      <c r="L35" s="210"/>
      <c r="M35" s="210"/>
      <c r="N35" s="210"/>
      <c r="O35" s="210"/>
      <c r="P35" s="210"/>
    </row>
    <row r="36" spans="1:16">
      <c r="A36" s="82"/>
      <c r="B36" s="83"/>
      <c r="C36" s="84"/>
      <c r="D36" s="74"/>
      <c r="E36" s="128"/>
      <c r="F36" s="128"/>
      <c r="G36" s="210"/>
      <c r="H36" s="210"/>
      <c r="I36" s="312">
        <v>0</v>
      </c>
      <c r="J36" s="210"/>
      <c r="K36" s="210"/>
      <c r="L36" s="210"/>
      <c r="M36" s="210"/>
      <c r="N36" s="210"/>
      <c r="O36" s="210"/>
      <c r="P36" s="210"/>
    </row>
    <row r="37" spans="1:16" ht="87">
      <c r="A37" s="85">
        <v>5</v>
      </c>
      <c r="B37" s="77" t="s">
        <v>200</v>
      </c>
      <c r="C37" s="74"/>
      <c r="D37" s="74"/>
      <c r="E37" s="128"/>
      <c r="F37" s="128"/>
      <c r="G37" s="210"/>
      <c r="H37" s="210"/>
      <c r="I37" s="312">
        <v>0</v>
      </c>
      <c r="J37" s="210"/>
      <c r="K37" s="210"/>
      <c r="L37" s="210"/>
      <c r="M37" s="210"/>
      <c r="N37" s="210"/>
      <c r="O37" s="210"/>
      <c r="P37" s="210"/>
    </row>
    <row r="38" spans="1:16">
      <c r="A38" s="85"/>
      <c r="B38" s="77"/>
      <c r="C38" s="74"/>
      <c r="D38" s="74"/>
      <c r="E38" s="128"/>
      <c r="F38" s="128"/>
      <c r="G38" s="210"/>
      <c r="H38" s="210"/>
      <c r="I38" s="312">
        <v>0</v>
      </c>
      <c r="J38" s="210"/>
      <c r="K38" s="210"/>
      <c r="L38" s="210"/>
      <c r="M38" s="210"/>
      <c r="N38" s="210"/>
      <c r="O38" s="210"/>
      <c r="P38" s="210"/>
    </row>
    <row r="39" spans="1:16">
      <c r="A39" s="85">
        <v>5.0999999999999996</v>
      </c>
      <c r="B39" s="77" t="s">
        <v>201</v>
      </c>
      <c r="C39" s="74" t="s">
        <v>194</v>
      </c>
      <c r="D39" s="74" t="s">
        <v>192</v>
      </c>
      <c r="E39" s="128">
        <v>750</v>
      </c>
      <c r="F39" s="128"/>
      <c r="G39" s="210"/>
      <c r="H39" s="210"/>
      <c r="I39" s="312">
        <v>0</v>
      </c>
      <c r="J39" s="210"/>
      <c r="K39" s="210"/>
      <c r="L39" s="210"/>
      <c r="M39" s="210"/>
      <c r="N39" s="210"/>
      <c r="O39" s="210"/>
      <c r="P39" s="210"/>
    </row>
    <row r="40" spans="1:16">
      <c r="A40" s="85">
        <v>5.2</v>
      </c>
      <c r="B40" s="77" t="s">
        <v>202</v>
      </c>
      <c r="C40" s="74">
        <v>30</v>
      </c>
      <c r="D40" s="74" t="s">
        <v>192</v>
      </c>
      <c r="E40" s="128">
        <v>300</v>
      </c>
      <c r="F40" s="128">
        <f>E40*$C40</f>
        <v>9000</v>
      </c>
      <c r="G40" s="210"/>
      <c r="H40" s="298">
        <v>13.430766658366208</v>
      </c>
      <c r="I40" s="312">
        <v>10.136083938404877</v>
      </c>
      <c r="J40" s="298">
        <f t="shared" ref="J40:J41" si="0">+G40+H40+I40</f>
        <v>23.566850596771083</v>
      </c>
      <c r="K40" s="267">
        <f>J40-C40</f>
        <v>-6.4331494032289172</v>
      </c>
      <c r="L40" s="268">
        <f>E40*G40</f>
        <v>0</v>
      </c>
      <c r="M40" s="268">
        <f>E40*H40</f>
        <v>4029.2299975098622</v>
      </c>
      <c r="N40" s="298">
        <f t="shared" ref="N40:N41" si="1">+I40*E40</f>
        <v>3040.825181521463</v>
      </c>
      <c r="O40" s="268">
        <f t="shared" ref="O40:O41" si="2">L40+M40+N40</f>
        <v>7070.0551790313257</v>
      </c>
      <c r="P40" s="268">
        <f>O40-F40</f>
        <v>-1929.9448209686743</v>
      </c>
    </row>
    <row r="41" spans="1:16">
      <c r="A41" s="85">
        <v>5.3</v>
      </c>
      <c r="B41" s="77" t="s">
        <v>203</v>
      </c>
      <c r="C41" s="74">
        <v>200</v>
      </c>
      <c r="D41" s="74" t="s">
        <v>192</v>
      </c>
      <c r="E41" s="128">
        <v>300</v>
      </c>
      <c r="F41" s="128">
        <f>E41*$C41</f>
        <v>60000</v>
      </c>
      <c r="G41" s="210"/>
      <c r="H41" s="298">
        <v>93.056026132965869</v>
      </c>
      <c r="I41" s="312">
        <v>70.228581573233782</v>
      </c>
      <c r="J41" s="298">
        <f t="shared" si="0"/>
        <v>163.28460770619967</v>
      </c>
      <c r="K41" s="267">
        <f>J41-C41</f>
        <v>-36.715392293800335</v>
      </c>
      <c r="L41" s="268">
        <f>E41*G41</f>
        <v>0</v>
      </c>
      <c r="M41" s="268">
        <f>E41*H41</f>
        <v>27916.80783988976</v>
      </c>
      <c r="N41" s="298">
        <f t="shared" si="1"/>
        <v>21068.574471970136</v>
      </c>
      <c r="O41" s="268">
        <f t="shared" si="2"/>
        <v>48985.382311859896</v>
      </c>
      <c r="P41" s="268">
        <f>O41-F41</f>
        <v>-11014.617688140104</v>
      </c>
    </row>
    <row r="42" spans="1:16">
      <c r="A42" s="85"/>
      <c r="B42" s="77"/>
      <c r="C42" s="74"/>
      <c r="D42" s="74"/>
      <c r="E42" s="128"/>
      <c r="F42" s="128"/>
      <c r="G42" s="210"/>
      <c r="H42" s="210"/>
      <c r="I42" s="312">
        <v>0</v>
      </c>
      <c r="J42" s="210"/>
      <c r="K42" s="210"/>
      <c r="L42" s="210"/>
      <c r="M42" s="210"/>
      <c r="N42" s="210"/>
      <c r="O42" s="210"/>
      <c r="P42" s="210"/>
    </row>
    <row r="43" spans="1:16" ht="72.5">
      <c r="A43" s="82">
        <v>6</v>
      </c>
      <c r="B43" s="86" t="s">
        <v>204</v>
      </c>
      <c r="C43" s="87"/>
      <c r="D43" s="72"/>
      <c r="E43" s="128"/>
      <c r="F43" s="128"/>
      <c r="G43" s="210"/>
      <c r="H43" s="210"/>
      <c r="I43" s="312">
        <v>0</v>
      </c>
      <c r="J43" s="210"/>
      <c r="K43" s="210"/>
      <c r="L43" s="210"/>
      <c r="M43" s="210"/>
      <c r="N43" s="210"/>
      <c r="O43" s="210"/>
      <c r="P43" s="210"/>
    </row>
    <row r="44" spans="1:16">
      <c r="A44" s="82"/>
      <c r="B44" s="86"/>
      <c r="C44" s="87"/>
      <c r="D44" s="72"/>
      <c r="E44" s="128"/>
      <c r="F44" s="128"/>
      <c r="G44" s="210"/>
      <c r="H44" s="210"/>
      <c r="I44" s="312">
        <v>0</v>
      </c>
      <c r="J44" s="210"/>
      <c r="K44" s="210"/>
      <c r="L44" s="210"/>
      <c r="M44" s="210"/>
      <c r="N44" s="210"/>
      <c r="O44" s="210"/>
      <c r="P44" s="210"/>
    </row>
    <row r="45" spans="1:16">
      <c r="A45" s="82">
        <v>6.1</v>
      </c>
      <c r="B45" s="86" t="s">
        <v>205</v>
      </c>
      <c r="C45" s="87">
        <v>20</v>
      </c>
      <c r="D45" s="87" t="s">
        <v>192</v>
      </c>
      <c r="E45" s="128">
        <v>125</v>
      </c>
      <c r="F45" s="128">
        <f>E45*$C45</f>
        <v>2500</v>
      </c>
      <c r="G45" s="210"/>
      <c r="H45" s="210"/>
      <c r="I45" s="312">
        <v>0</v>
      </c>
      <c r="J45" s="210"/>
      <c r="K45" s="210"/>
      <c r="L45" s="210"/>
      <c r="M45" s="210"/>
      <c r="N45" s="210"/>
      <c r="O45" s="210"/>
      <c r="P45" s="210"/>
    </row>
    <row r="46" spans="1:16">
      <c r="A46" s="82">
        <v>6.2</v>
      </c>
      <c r="B46" s="88" t="s">
        <v>206</v>
      </c>
      <c r="C46" s="72">
        <v>30</v>
      </c>
      <c r="D46" s="87" t="s">
        <v>192</v>
      </c>
      <c r="E46" s="128">
        <v>180</v>
      </c>
      <c r="F46" s="128">
        <f>E46*$C46</f>
        <v>5400</v>
      </c>
      <c r="G46" s="210"/>
      <c r="H46" s="210"/>
      <c r="I46" s="312">
        <v>0</v>
      </c>
      <c r="J46" s="210"/>
      <c r="K46" s="210"/>
      <c r="L46" s="210"/>
      <c r="M46" s="210"/>
      <c r="N46" s="210"/>
      <c r="O46" s="210"/>
      <c r="P46" s="210"/>
    </row>
    <row r="47" spans="1:16">
      <c r="A47" s="82">
        <v>6.3</v>
      </c>
      <c r="B47" s="88" t="s">
        <v>207</v>
      </c>
      <c r="C47" s="72">
        <v>50</v>
      </c>
      <c r="D47" s="87" t="s">
        <v>192</v>
      </c>
      <c r="E47" s="128">
        <v>75</v>
      </c>
      <c r="F47" s="128">
        <f>E47*$C47</f>
        <v>3750</v>
      </c>
      <c r="G47" s="210"/>
      <c r="H47" s="298">
        <v>13.910436896165002</v>
      </c>
      <c r="I47" s="312">
        <v>10.49808693620505</v>
      </c>
      <c r="J47" s="298">
        <f t="shared" ref="J47:J48" si="3">+G47+H47+I47</f>
        <v>24.408523832370051</v>
      </c>
      <c r="K47" s="267">
        <f>J47-C47</f>
        <v>-25.591476167629949</v>
      </c>
      <c r="L47" s="268">
        <f>E47*G47</f>
        <v>0</v>
      </c>
      <c r="M47" s="268">
        <f>E47*H47</f>
        <v>1043.2827672123751</v>
      </c>
      <c r="N47" s="298">
        <f t="shared" ref="N47:N48" si="4">+I47*E47</f>
        <v>787.35652021537874</v>
      </c>
      <c r="O47" s="268">
        <f t="shared" ref="O47:O48" si="5">L47+M47+N47</f>
        <v>1830.639287427754</v>
      </c>
      <c r="P47" s="268">
        <f>O47-F47</f>
        <v>-1919.360712572246</v>
      </c>
    </row>
    <row r="48" spans="1:16">
      <c r="A48" s="82">
        <v>6.4</v>
      </c>
      <c r="B48" s="88" t="s">
        <v>208</v>
      </c>
      <c r="C48" s="72">
        <v>25</v>
      </c>
      <c r="D48" s="87" t="s">
        <v>192</v>
      </c>
      <c r="E48" s="128">
        <v>65</v>
      </c>
      <c r="F48" s="128">
        <f>E48*$C48</f>
        <v>1625</v>
      </c>
      <c r="G48" s="210"/>
      <c r="H48" s="298">
        <v>2.3983511889939653</v>
      </c>
      <c r="I48" s="312">
        <v>1.8100149890008712</v>
      </c>
      <c r="J48" s="298">
        <f t="shared" si="3"/>
        <v>4.2083661779948365</v>
      </c>
      <c r="K48" s="267">
        <f>J48-C48</f>
        <v>-20.791633822005164</v>
      </c>
      <c r="L48" s="268">
        <f>E48*G48</f>
        <v>0</v>
      </c>
      <c r="M48" s="268">
        <f>E48*H48</f>
        <v>155.89282728460773</v>
      </c>
      <c r="N48" s="298">
        <f t="shared" si="4"/>
        <v>117.65097428505663</v>
      </c>
      <c r="O48" s="268">
        <f t="shared" si="5"/>
        <v>273.54380156966437</v>
      </c>
      <c r="P48" s="268">
        <f>O48-F48</f>
        <v>-1351.4561984303357</v>
      </c>
    </row>
    <row r="49" spans="1:16">
      <c r="A49" s="82"/>
      <c r="B49" s="88"/>
      <c r="C49" s="72"/>
      <c r="D49" s="87"/>
      <c r="E49" s="128"/>
      <c r="F49" s="128"/>
      <c r="G49" s="210"/>
      <c r="H49" s="210"/>
      <c r="I49" s="312">
        <v>0</v>
      </c>
      <c r="J49" s="210"/>
      <c r="K49" s="210"/>
      <c r="L49" s="210"/>
      <c r="M49" s="210"/>
      <c r="N49" s="210"/>
      <c r="O49" s="210"/>
      <c r="P49" s="210"/>
    </row>
    <row r="50" spans="1:16" ht="72.5">
      <c r="A50" s="82">
        <v>7</v>
      </c>
      <c r="B50" s="88" t="s">
        <v>209</v>
      </c>
      <c r="C50" s="74"/>
      <c r="D50" s="84"/>
      <c r="E50" s="128"/>
      <c r="F50" s="128"/>
      <c r="G50" s="210"/>
      <c r="H50" s="210"/>
      <c r="I50" s="312">
        <v>0</v>
      </c>
      <c r="J50" s="210"/>
      <c r="K50" s="210"/>
      <c r="L50" s="210"/>
      <c r="M50" s="210"/>
      <c r="N50" s="210"/>
      <c r="O50" s="210"/>
      <c r="P50" s="210"/>
    </row>
    <row r="51" spans="1:16">
      <c r="A51" s="82"/>
      <c r="B51" s="83"/>
      <c r="C51" s="74"/>
      <c r="D51" s="84"/>
      <c r="E51" s="128"/>
      <c r="F51" s="128"/>
      <c r="G51" s="210"/>
      <c r="H51" s="210"/>
      <c r="I51" s="312">
        <v>0</v>
      </c>
      <c r="J51" s="210"/>
      <c r="K51" s="210"/>
      <c r="L51" s="210"/>
      <c r="M51" s="210"/>
      <c r="N51" s="210"/>
      <c r="O51" s="210"/>
      <c r="P51" s="210"/>
    </row>
    <row r="52" spans="1:16">
      <c r="A52" s="82">
        <v>7.1</v>
      </c>
      <c r="B52" s="83" t="s">
        <v>210</v>
      </c>
      <c r="C52" s="74">
        <v>15</v>
      </c>
      <c r="D52" s="84" t="s">
        <v>192</v>
      </c>
      <c r="E52" s="128">
        <v>450</v>
      </c>
      <c r="F52" s="128">
        <f>E52*$C52</f>
        <v>6750</v>
      </c>
      <c r="G52" s="210"/>
      <c r="H52" s="210"/>
      <c r="I52" s="312">
        <v>0</v>
      </c>
      <c r="J52" s="210"/>
      <c r="K52" s="210"/>
      <c r="L52" s="210"/>
      <c r="M52" s="210"/>
      <c r="N52" s="210"/>
      <c r="O52" s="210"/>
      <c r="P52" s="210"/>
    </row>
    <row r="53" spans="1:16">
      <c r="A53" s="85"/>
      <c r="B53" s="77"/>
      <c r="C53" s="74"/>
      <c r="D53" s="74"/>
      <c r="E53" s="128"/>
      <c r="F53" s="128"/>
      <c r="G53" s="210"/>
      <c r="H53" s="210"/>
      <c r="I53" s="312">
        <v>0</v>
      </c>
      <c r="J53" s="210"/>
      <c r="K53" s="210"/>
      <c r="L53" s="210"/>
      <c r="M53" s="210"/>
      <c r="N53" s="210"/>
      <c r="O53" s="210"/>
      <c r="P53" s="210"/>
    </row>
    <row r="54" spans="1:16" ht="130.5">
      <c r="A54" s="89">
        <v>8</v>
      </c>
      <c r="B54" s="83" t="s">
        <v>211</v>
      </c>
      <c r="C54" s="78">
        <v>12</v>
      </c>
      <c r="D54" s="74" t="s">
        <v>212</v>
      </c>
      <c r="E54" s="128">
        <v>1250</v>
      </c>
      <c r="F54" s="128">
        <f>E54*$C54</f>
        <v>15000</v>
      </c>
      <c r="G54" s="210"/>
      <c r="H54" s="298">
        <v>5.7560428535855177</v>
      </c>
      <c r="I54" s="312">
        <v>4.3440359736020904</v>
      </c>
      <c r="J54" s="298">
        <f>+G54+H54+I54</f>
        <v>10.100078827187609</v>
      </c>
      <c r="K54" s="267">
        <f>J54-C54</f>
        <v>-1.899921172812391</v>
      </c>
      <c r="L54" s="268">
        <f>E54*G54</f>
        <v>0</v>
      </c>
      <c r="M54" s="268">
        <f>E54*H54</f>
        <v>7195.0535669818973</v>
      </c>
      <c r="N54" s="298">
        <f>+I54*E54</f>
        <v>5430.0449670026128</v>
      </c>
      <c r="O54" s="268">
        <f>L54+M54+N54</f>
        <v>12625.09853398451</v>
      </c>
      <c r="P54" s="268">
        <f>O54-F54</f>
        <v>-2374.9014660154899</v>
      </c>
    </row>
    <row r="55" spans="1:16">
      <c r="A55" s="89"/>
      <c r="B55" s="90"/>
      <c r="C55" s="78"/>
      <c r="D55" s="74"/>
      <c r="E55" s="128"/>
      <c r="F55" s="128"/>
      <c r="G55" s="210"/>
      <c r="H55" s="210"/>
      <c r="I55" s="312">
        <v>0</v>
      </c>
      <c r="J55" s="210"/>
      <c r="K55" s="210"/>
      <c r="L55" s="210"/>
      <c r="M55" s="210"/>
      <c r="N55" s="210"/>
      <c r="O55" s="210"/>
      <c r="P55" s="210"/>
    </row>
    <row r="56" spans="1:16" ht="116">
      <c r="A56" s="89">
        <v>9</v>
      </c>
      <c r="B56" s="83" t="s">
        <v>213</v>
      </c>
      <c r="C56" s="78">
        <v>60</v>
      </c>
      <c r="D56" s="74" t="s">
        <v>212</v>
      </c>
      <c r="E56" s="128">
        <v>950</v>
      </c>
      <c r="F56" s="128">
        <f>E56*$C56</f>
        <v>57000</v>
      </c>
      <c r="G56" s="210"/>
      <c r="H56" s="298">
        <v>27.820873792330005</v>
      </c>
      <c r="I56" s="312">
        <v>20.9961738724101</v>
      </c>
      <c r="J56" s="298">
        <f>+G56+H56+I56</f>
        <v>48.817047664740102</v>
      </c>
      <c r="K56" s="267">
        <f>J56-C56</f>
        <v>-11.182952335259898</v>
      </c>
      <c r="L56" s="268">
        <f>E56*G56</f>
        <v>0</v>
      </c>
      <c r="M56" s="268">
        <f>E56*H56</f>
        <v>26429.830102713506</v>
      </c>
      <c r="N56" s="298">
        <f>+I56*E56</f>
        <v>19946.365178789594</v>
      </c>
      <c r="O56" s="268">
        <f>L56+M56+N56</f>
        <v>46376.195281503096</v>
      </c>
      <c r="P56" s="268">
        <f>O56-F56</f>
        <v>-10623.804718496904</v>
      </c>
    </row>
    <row r="57" spans="1:16">
      <c r="A57" s="89"/>
      <c r="B57" s="90"/>
      <c r="C57" s="78"/>
      <c r="D57" s="74"/>
      <c r="E57" s="128"/>
      <c r="F57" s="128"/>
      <c r="G57" s="210"/>
      <c r="H57" s="210"/>
      <c r="I57" s="312">
        <v>0</v>
      </c>
      <c r="J57" s="210"/>
      <c r="K57" s="210"/>
      <c r="L57" s="210"/>
      <c r="M57" s="210"/>
      <c r="N57" s="210"/>
      <c r="O57" s="210"/>
      <c r="P57" s="210"/>
    </row>
    <row r="58" spans="1:16" ht="130.5">
      <c r="A58" s="89">
        <v>10</v>
      </c>
      <c r="B58" s="83" t="s">
        <v>214</v>
      </c>
      <c r="C58" s="78">
        <v>1</v>
      </c>
      <c r="D58" s="74" t="s">
        <v>212</v>
      </c>
      <c r="E58" s="128">
        <v>2000</v>
      </c>
      <c r="F58" s="128">
        <f>E58*$C58</f>
        <v>2000</v>
      </c>
      <c r="G58" s="210"/>
      <c r="H58" s="210"/>
      <c r="I58" s="312">
        <v>0</v>
      </c>
      <c r="J58" s="210"/>
      <c r="K58" s="210"/>
      <c r="L58" s="210"/>
      <c r="M58" s="210"/>
      <c r="N58" s="210"/>
      <c r="O58" s="210"/>
      <c r="P58" s="210"/>
    </row>
    <row r="59" spans="1:16">
      <c r="A59" s="89"/>
      <c r="B59" s="90"/>
      <c r="C59" s="78"/>
      <c r="D59" s="74"/>
      <c r="E59" s="128"/>
      <c r="F59" s="128"/>
      <c r="G59" s="210"/>
      <c r="H59" s="210"/>
      <c r="I59" s="312">
        <v>0</v>
      </c>
      <c r="J59" s="210"/>
      <c r="K59" s="210"/>
      <c r="L59" s="210"/>
      <c r="M59" s="210"/>
      <c r="N59" s="210"/>
      <c r="O59" s="210"/>
      <c r="P59" s="210"/>
    </row>
    <row r="60" spans="1:16" ht="116">
      <c r="A60" s="89">
        <v>11</v>
      </c>
      <c r="B60" s="83" t="s">
        <v>215</v>
      </c>
      <c r="C60" s="78">
        <v>7</v>
      </c>
      <c r="D60" s="74" t="s">
        <v>212</v>
      </c>
      <c r="E60" s="128">
        <v>2000</v>
      </c>
      <c r="F60" s="128">
        <f>E60*$C60</f>
        <v>14000</v>
      </c>
      <c r="G60" s="210"/>
      <c r="H60" s="298">
        <v>3.357691664591552</v>
      </c>
      <c r="I60" s="312">
        <v>2.5340209846012192</v>
      </c>
      <c r="J60" s="298">
        <f>+G60+H60+I60</f>
        <v>5.8917126491927707</v>
      </c>
      <c r="K60" s="267">
        <f>J60-C60</f>
        <v>-1.1082873508072293</v>
      </c>
      <c r="L60" s="268">
        <f>E60*G60</f>
        <v>0</v>
      </c>
      <c r="M60" s="268">
        <f>E60*H60</f>
        <v>6715.3833291831043</v>
      </c>
      <c r="N60" s="298">
        <f>+I60*E60</f>
        <v>5068.0419692024379</v>
      </c>
      <c r="O60" s="268">
        <f>L60+M60+N60</f>
        <v>11783.425298385542</v>
      </c>
      <c r="P60" s="268">
        <f>O60-F60</f>
        <v>-2216.5747016144578</v>
      </c>
    </row>
    <row r="61" spans="1:16">
      <c r="A61" s="89"/>
      <c r="B61" s="90"/>
      <c r="C61" s="78"/>
      <c r="D61" s="74"/>
      <c r="E61" s="128"/>
      <c r="F61" s="128"/>
      <c r="G61" s="210"/>
      <c r="H61" s="210"/>
      <c r="I61" s="312">
        <v>0</v>
      </c>
      <c r="J61" s="210"/>
      <c r="K61" s="210"/>
      <c r="L61" s="210"/>
      <c r="M61" s="210"/>
      <c r="N61" s="210"/>
      <c r="O61" s="210"/>
      <c r="P61" s="210"/>
    </row>
    <row r="62" spans="1:16" ht="203">
      <c r="A62" s="89">
        <v>12</v>
      </c>
      <c r="B62" s="90" t="s">
        <v>216</v>
      </c>
      <c r="C62" s="78">
        <v>2</v>
      </c>
      <c r="D62" s="74" t="s">
        <v>217</v>
      </c>
      <c r="E62" s="128">
        <v>950</v>
      </c>
      <c r="F62" s="128">
        <f>E62*$C62</f>
        <v>1900</v>
      </c>
      <c r="G62" s="210"/>
      <c r="H62" s="298">
        <v>0.95934047559758628</v>
      </c>
      <c r="I62" s="312">
        <v>0.7240059956003484</v>
      </c>
      <c r="J62" s="298">
        <f>+G62+H62+I62</f>
        <v>1.6833464711979347</v>
      </c>
      <c r="K62" s="267">
        <f>J62-C62</f>
        <v>-0.31665352880206532</v>
      </c>
      <c r="L62" s="268">
        <f>E62*G62</f>
        <v>0</v>
      </c>
      <c r="M62" s="268">
        <f>E62*H62</f>
        <v>911.37345181770695</v>
      </c>
      <c r="N62" s="298">
        <f>+I62*E62</f>
        <v>687.80569582033093</v>
      </c>
      <c r="O62" s="268">
        <f>L62+M62+N62</f>
        <v>1599.1791476380379</v>
      </c>
      <c r="P62" s="268">
        <f>O62-F62</f>
        <v>-300.82085236196212</v>
      </c>
    </row>
    <row r="63" spans="1:16">
      <c r="A63" s="89"/>
      <c r="B63" s="90"/>
      <c r="C63" s="78"/>
      <c r="D63" s="74"/>
      <c r="E63" s="128"/>
      <c r="F63" s="128"/>
      <c r="G63" s="210"/>
      <c r="H63" s="210"/>
      <c r="I63" s="312">
        <v>0</v>
      </c>
      <c r="J63" s="210"/>
      <c r="K63" s="210"/>
      <c r="L63" s="210"/>
      <c r="M63" s="210"/>
      <c r="N63" s="210"/>
      <c r="O63" s="210"/>
      <c r="P63" s="210"/>
    </row>
    <row r="64" spans="1:16" ht="116">
      <c r="A64" s="89">
        <v>13</v>
      </c>
      <c r="B64" s="90" t="s">
        <v>218</v>
      </c>
      <c r="C64" s="78">
        <v>6</v>
      </c>
      <c r="D64" s="74" t="s">
        <v>217</v>
      </c>
      <c r="E64" s="128">
        <v>850</v>
      </c>
      <c r="F64" s="128">
        <f>E64*$C64</f>
        <v>5100</v>
      </c>
      <c r="G64" s="210"/>
      <c r="H64" s="298">
        <v>2.8780214267927589</v>
      </c>
      <c r="I64" s="312">
        <v>2.1720179868010452</v>
      </c>
      <c r="J64" s="298">
        <f>+G64+H64+I64</f>
        <v>5.0500394135938045</v>
      </c>
      <c r="K64" s="267">
        <f>J64-C64</f>
        <v>-0.94996058640619552</v>
      </c>
      <c r="L64" s="268">
        <f>E64*G64</f>
        <v>0</v>
      </c>
      <c r="M64" s="268">
        <f>E64*H64</f>
        <v>2446.3182127738451</v>
      </c>
      <c r="N64" s="298">
        <f>+I64*E64</f>
        <v>1846.2152887808884</v>
      </c>
      <c r="O64" s="268">
        <f>L64+M64+N64</f>
        <v>4292.5335015547334</v>
      </c>
      <c r="P64" s="268">
        <f>O64-F64</f>
        <v>-807.46649844526655</v>
      </c>
    </row>
    <row r="65" spans="1:16">
      <c r="A65" s="89"/>
      <c r="B65" s="90"/>
      <c r="C65" s="78"/>
      <c r="D65" s="74"/>
      <c r="E65" s="128"/>
      <c r="F65" s="128"/>
      <c r="G65" s="210"/>
      <c r="H65" s="210"/>
      <c r="I65" s="312">
        <v>0</v>
      </c>
      <c r="J65" s="210"/>
      <c r="K65" s="210"/>
      <c r="L65" s="210"/>
      <c r="M65" s="210"/>
      <c r="N65" s="210"/>
      <c r="O65" s="210"/>
      <c r="P65" s="210"/>
    </row>
    <row r="66" spans="1:16" ht="43.5">
      <c r="A66" s="89">
        <v>14</v>
      </c>
      <c r="B66" s="77" t="s">
        <v>219</v>
      </c>
      <c r="C66" s="78" t="s">
        <v>194</v>
      </c>
      <c r="D66" s="74" t="s">
        <v>217</v>
      </c>
      <c r="E66" s="128">
        <v>1500</v>
      </c>
      <c r="F66" s="128"/>
      <c r="G66" s="210"/>
      <c r="H66" s="210"/>
      <c r="I66" s="312">
        <v>0</v>
      </c>
      <c r="J66" s="210"/>
      <c r="K66" s="210"/>
      <c r="L66" s="210"/>
      <c r="M66" s="210"/>
      <c r="N66" s="210"/>
      <c r="O66" s="210"/>
      <c r="P66" s="210"/>
    </row>
    <row r="67" spans="1:16">
      <c r="A67" s="89"/>
      <c r="B67" s="77"/>
      <c r="C67" s="78"/>
      <c r="D67" s="74"/>
      <c r="E67" s="128"/>
      <c r="F67" s="128"/>
      <c r="G67" s="210"/>
      <c r="H67" s="210"/>
      <c r="I67" s="312">
        <v>0</v>
      </c>
      <c r="J67" s="210"/>
      <c r="K67" s="210"/>
      <c r="L67" s="210"/>
      <c r="M67" s="210"/>
      <c r="N67" s="210"/>
      <c r="O67" s="210"/>
      <c r="P67" s="210"/>
    </row>
    <row r="68" spans="1:16" ht="203">
      <c r="A68" s="91">
        <v>15</v>
      </c>
      <c r="B68" s="83" t="s">
        <v>220</v>
      </c>
      <c r="C68" s="78">
        <v>2</v>
      </c>
      <c r="D68" s="74" t="s">
        <v>217</v>
      </c>
      <c r="E68" s="128">
        <v>1250</v>
      </c>
      <c r="F68" s="128">
        <f>E68*$C68</f>
        <v>2500</v>
      </c>
      <c r="G68" s="210"/>
      <c r="H68" s="298">
        <v>0.95934047559758628</v>
      </c>
      <c r="I68" s="312">
        <v>0.7240059956003484</v>
      </c>
      <c r="J68" s="298">
        <f>+G68+H68+I68</f>
        <v>1.6833464711979347</v>
      </c>
      <c r="K68" s="267">
        <f>J68-C68</f>
        <v>-0.31665352880206532</v>
      </c>
      <c r="L68" s="268">
        <f>E68*G68</f>
        <v>0</v>
      </c>
      <c r="M68" s="268">
        <f>E68*H68</f>
        <v>1199.175594496983</v>
      </c>
      <c r="N68" s="298">
        <f>+I68*E68</f>
        <v>905.00749450043554</v>
      </c>
      <c r="O68" s="268">
        <f>L68+M68+N68</f>
        <v>2104.1830889974185</v>
      </c>
      <c r="P68" s="268">
        <f>O68-F68</f>
        <v>-395.81691100258149</v>
      </c>
    </row>
    <row r="69" spans="1:16">
      <c r="A69" s="91"/>
      <c r="B69" s="77"/>
      <c r="C69" s="78"/>
      <c r="D69" s="74"/>
      <c r="E69" s="128"/>
      <c r="F69" s="128"/>
      <c r="G69" s="210"/>
      <c r="H69" s="210"/>
      <c r="I69" s="312">
        <v>0</v>
      </c>
      <c r="J69" s="210"/>
      <c r="K69" s="210"/>
      <c r="L69" s="210"/>
      <c r="M69" s="210"/>
      <c r="N69" s="210"/>
      <c r="O69" s="210"/>
      <c r="P69" s="210"/>
    </row>
    <row r="70" spans="1:16" ht="203">
      <c r="A70" s="89">
        <v>16</v>
      </c>
      <c r="B70" s="83" t="s">
        <v>221</v>
      </c>
      <c r="C70" s="78">
        <v>4</v>
      </c>
      <c r="D70" s="74" t="s">
        <v>217</v>
      </c>
      <c r="E70" s="128">
        <v>1500</v>
      </c>
      <c r="F70" s="128">
        <f>E70*$C70</f>
        <v>6000</v>
      </c>
      <c r="G70" s="210"/>
      <c r="H70" s="210"/>
      <c r="I70" s="312">
        <v>0</v>
      </c>
      <c r="J70" s="210"/>
      <c r="K70" s="210"/>
      <c r="L70" s="210"/>
      <c r="M70" s="210"/>
      <c r="N70" s="210"/>
      <c r="O70" s="210"/>
      <c r="P70" s="210"/>
    </row>
    <row r="71" spans="1:16">
      <c r="A71" s="89"/>
      <c r="B71" s="77"/>
      <c r="C71" s="78"/>
      <c r="D71" s="74"/>
      <c r="E71" s="128"/>
      <c r="F71" s="128"/>
      <c r="G71" s="210"/>
      <c r="H71" s="210"/>
      <c r="I71" s="312">
        <v>0</v>
      </c>
      <c r="J71" s="210"/>
      <c r="K71" s="210"/>
      <c r="L71" s="210"/>
      <c r="M71" s="210"/>
      <c r="N71" s="210"/>
      <c r="O71" s="210"/>
      <c r="P71" s="210"/>
    </row>
    <row r="72" spans="1:16" ht="188.5">
      <c r="A72" s="89">
        <v>17</v>
      </c>
      <c r="B72" s="83" t="s">
        <v>222</v>
      </c>
      <c r="C72" s="78">
        <v>1</v>
      </c>
      <c r="D72" s="74" t="s">
        <v>217</v>
      </c>
      <c r="E72" s="128">
        <v>1500</v>
      </c>
      <c r="F72" s="128">
        <f>E72*$C72</f>
        <v>1500</v>
      </c>
      <c r="G72" s="210"/>
      <c r="H72" s="298">
        <v>0.47967023779879314</v>
      </c>
      <c r="I72" s="312">
        <v>0.3620029978001742</v>
      </c>
      <c r="J72" s="298">
        <f>+G72+H72+I72</f>
        <v>0.84167323559896734</v>
      </c>
      <c r="K72" s="267">
        <f>J72-C72</f>
        <v>-0.15832676440103266</v>
      </c>
      <c r="L72" s="268">
        <f>E72*G72</f>
        <v>0</v>
      </c>
      <c r="M72" s="268">
        <f>E72*H72</f>
        <v>719.50535669818976</v>
      </c>
      <c r="N72" s="298">
        <f>+I72*E72</f>
        <v>543.00449670026126</v>
      </c>
      <c r="O72" s="268">
        <f>L72+M72+N72</f>
        <v>1262.509853398451</v>
      </c>
      <c r="P72" s="268">
        <f>O72-F72</f>
        <v>-237.49014660154899</v>
      </c>
    </row>
    <row r="73" spans="1:16">
      <c r="A73" s="89"/>
      <c r="B73" s="77" t="s">
        <v>223</v>
      </c>
      <c r="C73" s="78"/>
      <c r="D73" s="74"/>
      <c r="E73" s="128"/>
      <c r="F73" s="128"/>
      <c r="G73" s="210"/>
      <c r="H73" s="210"/>
      <c r="I73" s="312">
        <v>0</v>
      </c>
      <c r="J73" s="210"/>
      <c r="K73" s="210"/>
      <c r="L73" s="210"/>
      <c r="M73" s="210"/>
      <c r="N73" s="210"/>
      <c r="O73" s="210"/>
      <c r="P73" s="210"/>
    </row>
    <row r="74" spans="1:16" ht="217.5">
      <c r="A74" s="89">
        <v>18</v>
      </c>
      <c r="B74" s="83" t="s">
        <v>257</v>
      </c>
      <c r="C74" s="78">
        <v>1</v>
      </c>
      <c r="D74" s="74" t="s">
        <v>217</v>
      </c>
      <c r="E74" s="128">
        <v>1500</v>
      </c>
      <c r="F74" s="128">
        <f>E74*$C74</f>
        <v>1500</v>
      </c>
      <c r="G74" s="210"/>
      <c r="H74" s="298">
        <v>0.47967023779879314</v>
      </c>
      <c r="I74" s="312">
        <v>0.3620029978001742</v>
      </c>
      <c r="J74" s="298">
        <f>+G74+H74+I74</f>
        <v>0.84167323559896734</v>
      </c>
      <c r="K74" s="267">
        <f>J74-C74</f>
        <v>-0.15832676440103266</v>
      </c>
      <c r="L74" s="268">
        <f>E74*G74</f>
        <v>0</v>
      </c>
      <c r="M74" s="268">
        <f>E74*H74</f>
        <v>719.50535669818976</v>
      </c>
      <c r="N74" s="298">
        <f>+I74*E74</f>
        <v>543.00449670026126</v>
      </c>
      <c r="O74" s="268">
        <f>L74+M74+N74</f>
        <v>1262.509853398451</v>
      </c>
      <c r="P74" s="268">
        <f>O74-F74</f>
        <v>-237.49014660154899</v>
      </c>
    </row>
    <row r="75" spans="1:16">
      <c r="A75" s="89"/>
      <c r="B75" s="77"/>
      <c r="C75" s="78"/>
      <c r="D75" s="74"/>
      <c r="E75" s="128"/>
      <c r="F75" s="128"/>
      <c r="G75" s="210"/>
      <c r="H75" s="210"/>
      <c r="I75" s="312">
        <v>0</v>
      </c>
      <c r="J75" s="210"/>
      <c r="K75" s="210"/>
      <c r="L75" s="210"/>
      <c r="M75" s="210"/>
      <c r="N75" s="210"/>
      <c r="O75" s="210"/>
      <c r="P75" s="210"/>
    </row>
    <row r="76" spans="1:16" ht="43.5">
      <c r="A76" s="89">
        <v>19</v>
      </c>
      <c r="B76" s="77" t="s">
        <v>224</v>
      </c>
      <c r="C76" s="78">
        <v>6</v>
      </c>
      <c r="D76" s="74" t="s">
        <v>29</v>
      </c>
      <c r="E76" s="128">
        <v>4000</v>
      </c>
      <c r="F76" s="128">
        <f>E76*$C76</f>
        <v>24000</v>
      </c>
      <c r="G76" s="210"/>
      <c r="H76" s="298">
        <v>2.8780214267927589</v>
      </c>
      <c r="I76" s="312">
        <v>2.1720179868010452</v>
      </c>
      <c r="J76" s="298">
        <f>+G76+H76+I76</f>
        <v>5.0500394135938045</v>
      </c>
      <c r="K76" s="267">
        <f>J76-C76</f>
        <v>-0.94996058640619552</v>
      </c>
      <c r="L76" s="268">
        <f>E76*G76</f>
        <v>0</v>
      </c>
      <c r="M76" s="268">
        <f>E76*H76</f>
        <v>11512.085707171036</v>
      </c>
      <c r="N76" s="298">
        <f>+I76*E76</f>
        <v>8688.0719472041801</v>
      </c>
      <c r="O76" s="268">
        <f>L76+M76+N76</f>
        <v>20200.157654375216</v>
      </c>
      <c r="P76" s="268">
        <f>O76-F76</f>
        <v>-3799.8423456247838</v>
      </c>
    </row>
    <row r="77" spans="1:16">
      <c r="A77" s="89"/>
      <c r="B77" s="77"/>
      <c r="C77" s="78"/>
      <c r="D77" s="74"/>
      <c r="E77" s="128"/>
      <c r="F77" s="128"/>
      <c r="G77" s="210"/>
      <c r="H77" s="210"/>
      <c r="I77" s="312">
        <v>0</v>
      </c>
      <c r="J77" s="210"/>
      <c r="K77" s="210"/>
      <c r="L77" s="210"/>
      <c r="M77" s="210"/>
      <c r="N77" s="210"/>
      <c r="O77" s="210"/>
      <c r="P77" s="210"/>
    </row>
    <row r="78" spans="1:16" ht="43.5">
      <c r="A78" s="89">
        <v>20</v>
      </c>
      <c r="B78" s="77" t="s">
        <v>225</v>
      </c>
      <c r="C78" s="78">
        <v>5</v>
      </c>
      <c r="D78" s="74" t="s">
        <v>29</v>
      </c>
      <c r="E78" s="128">
        <v>4000</v>
      </c>
      <c r="F78" s="128">
        <f>E78*$C78</f>
        <v>20000</v>
      </c>
      <c r="G78" s="210"/>
      <c r="H78" s="298">
        <v>2.3983511889939653</v>
      </c>
      <c r="I78" s="312">
        <v>1.8100149890008712</v>
      </c>
      <c r="J78" s="298">
        <f>+G78+H78+I78</f>
        <v>4.2083661779948365</v>
      </c>
      <c r="K78" s="267">
        <f>J78-C78</f>
        <v>-0.79163382200516352</v>
      </c>
      <c r="L78" s="268">
        <f>E78*G78</f>
        <v>0</v>
      </c>
      <c r="M78" s="268">
        <f>E78*H78</f>
        <v>9593.4047559758619</v>
      </c>
      <c r="N78" s="298">
        <f>+I78*E78</f>
        <v>7240.0599560034852</v>
      </c>
      <c r="O78" s="268">
        <f>L78+M78+N78</f>
        <v>16833.464711979348</v>
      </c>
      <c r="P78" s="268">
        <f>O78-F78</f>
        <v>-3166.5352880206519</v>
      </c>
    </row>
    <row r="79" spans="1:16">
      <c r="A79" s="89"/>
      <c r="B79" s="77"/>
      <c r="C79" s="78"/>
      <c r="D79" s="74"/>
      <c r="E79" s="128"/>
      <c r="F79" s="128"/>
      <c r="G79" s="210"/>
      <c r="H79" s="210"/>
      <c r="I79" s="312">
        <v>0</v>
      </c>
      <c r="J79" s="210"/>
      <c r="K79" s="210"/>
      <c r="L79" s="210"/>
      <c r="M79" s="210"/>
      <c r="N79" s="210"/>
      <c r="O79" s="210"/>
      <c r="P79" s="210"/>
    </row>
    <row r="80" spans="1:16" ht="43.5">
      <c r="A80" s="89">
        <v>21</v>
      </c>
      <c r="B80" s="77" t="s">
        <v>226</v>
      </c>
      <c r="C80" s="78" t="s">
        <v>194</v>
      </c>
      <c r="D80" s="74" t="s">
        <v>29</v>
      </c>
      <c r="E80" s="128">
        <v>1500</v>
      </c>
      <c r="F80" s="128"/>
      <c r="G80" s="210"/>
      <c r="H80" s="210"/>
      <c r="I80" s="312">
        <v>0</v>
      </c>
      <c r="J80" s="210"/>
      <c r="K80" s="210"/>
      <c r="L80" s="210"/>
      <c r="M80" s="210"/>
      <c r="N80" s="210"/>
      <c r="O80" s="210"/>
      <c r="P80" s="210"/>
    </row>
    <row r="81" spans="1:16">
      <c r="A81" s="89"/>
      <c r="B81" s="77"/>
      <c r="C81" s="78"/>
      <c r="D81" s="74"/>
      <c r="E81" s="128"/>
      <c r="F81" s="128"/>
      <c r="G81" s="210"/>
      <c r="H81" s="210"/>
      <c r="I81" s="312">
        <v>0</v>
      </c>
      <c r="J81" s="210"/>
      <c r="K81" s="210"/>
      <c r="L81" s="210"/>
      <c r="M81" s="210"/>
      <c r="N81" s="210"/>
      <c r="O81" s="210"/>
      <c r="P81" s="210"/>
    </row>
    <row r="82" spans="1:16" ht="58">
      <c r="A82" s="85">
        <v>22</v>
      </c>
      <c r="B82" s="77" t="s">
        <v>227</v>
      </c>
      <c r="C82" s="74"/>
      <c r="D82" s="74"/>
      <c r="E82" s="128"/>
      <c r="F82" s="128"/>
      <c r="G82" s="210"/>
      <c r="H82" s="210"/>
      <c r="I82" s="312">
        <v>0</v>
      </c>
      <c r="J82" s="210"/>
      <c r="K82" s="210"/>
      <c r="L82" s="210"/>
      <c r="M82" s="210"/>
      <c r="N82" s="210"/>
      <c r="O82" s="210"/>
      <c r="P82" s="210"/>
    </row>
    <row r="83" spans="1:16">
      <c r="A83" s="85"/>
      <c r="B83" s="77"/>
      <c r="C83" s="74"/>
      <c r="D83" s="74"/>
      <c r="E83" s="128"/>
      <c r="F83" s="128"/>
      <c r="G83" s="210"/>
      <c r="H83" s="210"/>
      <c r="I83" s="312">
        <v>0</v>
      </c>
      <c r="J83" s="210"/>
      <c r="K83" s="210"/>
      <c r="L83" s="210"/>
      <c r="M83" s="210"/>
      <c r="N83" s="210"/>
      <c r="O83" s="210"/>
      <c r="P83" s="210"/>
    </row>
    <row r="84" spans="1:16">
      <c r="A84" s="85" t="s">
        <v>228</v>
      </c>
      <c r="B84" s="77" t="s">
        <v>229</v>
      </c>
      <c r="C84" s="74">
        <v>35</v>
      </c>
      <c r="D84" s="74" t="s">
        <v>192</v>
      </c>
      <c r="E84" s="128">
        <v>250</v>
      </c>
      <c r="F84" s="128">
        <f>E84*$C84</f>
        <v>8750</v>
      </c>
      <c r="G84" s="210"/>
      <c r="H84" s="298">
        <v>15.349447609561381</v>
      </c>
      <c r="I84" s="312">
        <v>11.584095929605574</v>
      </c>
      <c r="J84" s="298">
        <f t="shared" ref="J84:J85" si="6">+G84+H84+I84</f>
        <v>26.933543539166955</v>
      </c>
      <c r="K84" s="267">
        <f>J84-C84</f>
        <v>-8.0664564608330451</v>
      </c>
      <c r="L84" s="268">
        <f>E84*G84</f>
        <v>0</v>
      </c>
      <c r="M84" s="268">
        <f>E84*H84</f>
        <v>3837.3619023903452</v>
      </c>
      <c r="N84" s="298">
        <f t="shared" ref="N84:N85" si="7">+I84*E84</f>
        <v>2896.0239824013934</v>
      </c>
      <c r="O84" s="268">
        <f t="shared" ref="O84:O85" si="8">L84+M84+N84</f>
        <v>6733.3858847917381</v>
      </c>
      <c r="P84" s="268">
        <f>O84-F84</f>
        <v>-2016.6141152082619</v>
      </c>
    </row>
    <row r="85" spans="1:16">
      <c r="A85" s="85" t="s">
        <v>230</v>
      </c>
      <c r="B85" s="77" t="s">
        <v>231</v>
      </c>
      <c r="C85" s="74">
        <v>50</v>
      </c>
      <c r="D85" s="74" t="s">
        <v>192</v>
      </c>
      <c r="E85" s="128">
        <v>180</v>
      </c>
      <c r="F85" s="128">
        <f>E85*$C85</f>
        <v>9000</v>
      </c>
      <c r="G85" s="210"/>
      <c r="H85" s="298">
        <v>22.544501176543278</v>
      </c>
      <c r="I85" s="312">
        <v>17.014140896608186</v>
      </c>
      <c r="J85" s="298">
        <f t="shared" si="6"/>
        <v>39.558642073151461</v>
      </c>
      <c r="K85" s="267">
        <f>J85-C85</f>
        <v>-10.441357926848539</v>
      </c>
      <c r="L85" s="268">
        <f>E85*G85</f>
        <v>0</v>
      </c>
      <c r="M85" s="268">
        <f>E85*H85</f>
        <v>4058.0102117777901</v>
      </c>
      <c r="N85" s="298">
        <f t="shared" si="7"/>
        <v>3062.5453613894733</v>
      </c>
      <c r="O85" s="268">
        <f t="shared" si="8"/>
        <v>7120.555573167263</v>
      </c>
      <c r="P85" s="268">
        <f>O85-F85</f>
        <v>-1879.444426832737</v>
      </c>
    </row>
    <row r="86" spans="1:16">
      <c r="A86" s="85"/>
      <c r="B86" s="77"/>
      <c r="C86" s="74"/>
      <c r="D86" s="74"/>
      <c r="E86" s="128"/>
      <c r="F86" s="128"/>
      <c r="G86" s="210"/>
      <c r="H86" s="210"/>
      <c r="I86" s="312">
        <v>0</v>
      </c>
      <c r="J86" s="210"/>
      <c r="K86" s="210"/>
      <c r="L86" s="210"/>
      <c r="M86" s="210"/>
      <c r="N86" s="210"/>
      <c r="O86" s="210"/>
      <c r="P86" s="210"/>
    </row>
    <row r="87" spans="1:16" ht="58">
      <c r="A87" s="85">
        <v>23</v>
      </c>
      <c r="B87" s="77" t="s">
        <v>232</v>
      </c>
      <c r="C87" s="74"/>
      <c r="D87" s="74"/>
      <c r="E87" s="128"/>
      <c r="F87" s="128"/>
      <c r="G87" s="210"/>
      <c r="H87" s="210"/>
      <c r="I87" s="312">
        <v>0</v>
      </c>
      <c r="J87" s="210"/>
      <c r="K87" s="210"/>
      <c r="L87" s="210"/>
      <c r="M87" s="210"/>
      <c r="N87" s="210"/>
      <c r="O87" s="210"/>
      <c r="P87" s="210"/>
    </row>
    <row r="88" spans="1:16">
      <c r="A88" s="85"/>
      <c r="B88" s="77"/>
      <c r="C88" s="74"/>
      <c r="D88" s="74"/>
      <c r="E88" s="128"/>
      <c r="F88" s="128"/>
      <c r="G88" s="210"/>
      <c r="H88" s="210"/>
      <c r="I88" s="312">
        <v>0</v>
      </c>
      <c r="J88" s="210"/>
      <c r="K88" s="210"/>
      <c r="L88" s="210"/>
      <c r="M88" s="210"/>
      <c r="N88" s="210"/>
      <c r="O88" s="210"/>
      <c r="P88" s="210"/>
    </row>
    <row r="89" spans="1:16">
      <c r="A89" s="85" t="s">
        <v>228</v>
      </c>
      <c r="B89" s="77" t="s">
        <v>233</v>
      </c>
      <c r="C89" s="74" t="s">
        <v>194</v>
      </c>
      <c r="D89" s="74" t="s">
        <v>192</v>
      </c>
      <c r="E89" s="128">
        <v>110</v>
      </c>
      <c r="F89" s="128"/>
      <c r="G89" s="210"/>
      <c r="H89" s="210"/>
      <c r="I89" s="312">
        <v>0</v>
      </c>
      <c r="J89" s="210"/>
      <c r="K89" s="210"/>
      <c r="L89" s="210"/>
      <c r="M89" s="210"/>
      <c r="N89" s="210"/>
      <c r="O89" s="210"/>
      <c r="P89" s="210"/>
    </row>
    <row r="90" spans="1:16">
      <c r="A90" s="85" t="s">
        <v>230</v>
      </c>
      <c r="B90" s="77" t="s">
        <v>234</v>
      </c>
      <c r="C90" s="74" t="s">
        <v>194</v>
      </c>
      <c r="D90" s="74" t="s">
        <v>192</v>
      </c>
      <c r="E90" s="128">
        <v>90</v>
      </c>
      <c r="F90" s="128"/>
      <c r="G90" s="210"/>
      <c r="H90" s="210"/>
      <c r="I90" s="312">
        <v>0</v>
      </c>
      <c r="J90" s="210"/>
      <c r="K90" s="210"/>
      <c r="L90" s="210"/>
      <c r="M90" s="210"/>
      <c r="N90" s="210"/>
      <c r="O90" s="210"/>
      <c r="P90" s="210"/>
    </row>
    <row r="91" spans="1:16">
      <c r="A91" s="92"/>
      <c r="B91" s="83"/>
      <c r="C91" s="74"/>
      <c r="D91" s="74"/>
      <c r="E91" s="128"/>
      <c r="F91" s="128"/>
      <c r="G91" s="210"/>
      <c r="H91" s="210"/>
      <c r="I91" s="312">
        <v>0</v>
      </c>
      <c r="J91" s="210"/>
      <c r="K91" s="210"/>
      <c r="L91" s="210"/>
      <c r="M91" s="210"/>
      <c r="N91" s="210"/>
      <c r="O91" s="210"/>
      <c r="P91" s="210"/>
    </row>
    <row r="92" spans="1:16" ht="87">
      <c r="A92" s="85">
        <v>24</v>
      </c>
      <c r="B92" s="77" t="s">
        <v>235</v>
      </c>
      <c r="C92" s="74"/>
      <c r="D92" s="74"/>
      <c r="E92" s="128"/>
      <c r="F92" s="128"/>
      <c r="G92" s="210"/>
      <c r="H92" s="210"/>
      <c r="I92" s="312">
        <v>0</v>
      </c>
      <c r="J92" s="210"/>
      <c r="K92" s="210"/>
      <c r="L92" s="210"/>
      <c r="M92" s="210"/>
      <c r="N92" s="210"/>
      <c r="O92" s="210"/>
      <c r="P92" s="210"/>
    </row>
    <row r="93" spans="1:16">
      <c r="A93" s="92" t="s">
        <v>228</v>
      </c>
      <c r="B93" s="77" t="s">
        <v>236</v>
      </c>
      <c r="C93" s="74">
        <v>2</v>
      </c>
      <c r="D93" s="74" t="s">
        <v>29</v>
      </c>
      <c r="E93" s="128">
        <v>850</v>
      </c>
      <c r="F93" s="128">
        <f>E93*$C93</f>
        <v>1700</v>
      </c>
      <c r="G93" s="210"/>
      <c r="H93" s="298">
        <v>0.95934047559758628</v>
      </c>
      <c r="I93" s="312">
        <v>0.7240059956003484</v>
      </c>
      <c r="J93" s="298">
        <f t="shared" ref="J93:J94" si="9">+G93+H93+I93</f>
        <v>1.6833464711979347</v>
      </c>
      <c r="K93" s="267">
        <f>J93-C93</f>
        <v>-0.31665352880206532</v>
      </c>
      <c r="L93" s="268">
        <f>E93*G93</f>
        <v>0</v>
      </c>
      <c r="M93" s="268">
        <f>E93*H93</f>
        <v>815.43940425794835</v>
      </c>
      <c r="N93" s="298">
        <f t="shared" ref="N93:N94" si="10">+I93*E93</f>
        <v>615.40509626029609</v>
      </c>
      <c r="O93" s="268">
        <f t="shared" ref="O93:O94" si="11">L93+M93+N93</f>
        <v>1430.8445005182443</v>
      </c>
      <c r="P93" s="268">
        <f>O93-F93</f>
        <v>-269.15549948175567</v>
      </c>
    </row>
    <row r="94" spans="1:16">
      <c r="A94" s="92" t="s">
        <v>230</v>
      </c>
      <c r="B94" s="77" t="s">
        <v>237</v>
      </c>
      <c r="C94" s="74">
        <v>1</v>
      </c>
      <c r="D94" s="74" t="s">
        <v>29</v>
      </c>
      <c r="E94" s="128">
        <v>850</v>
      </c>
      <c r="F94" s="128">
        <f>E94*$C94</f>
        <v>850</v>
      </c>
      <c r="G94" s="210"/>
      <c r="H94" s="298">
        <v>0.47967023779879314</v>
      </c>
      <c r="I94" s="312">
        <v>0.3620029978001742</v>
      </c>
      <c r="J94" s="298">
        <f t="shared" si="9"/>
        <v>0.84167323559896734</v>
      </c>
      <c r="K94" s="267">
        <f>J94-C94</f>
        <v>-0.15832676440103266</v>
      </c>
      <c r="L94" s="268">
        <f>E94*G94</f>
        <v>0</v>
      </c>
      <c r="M94" s="268">
        <f>E94*H94</f>
        <v>407.71970212897418</v>
      </c>
      <c r="N94" s="298">
        <f t="shared" si="10"/>
        <v>307.70254813014805</v>
      </c>
      <c r="O94" s="268">
        <f t="shared" si="11"/>
        <v>715.42225025912217</v>
      </c>
      <c r="P94" s="268">
        <f>O94-F94</f>
        <v>-134.57774974087783</v>
      </c>
    </row>
    <row r="95" spans="1:16">
      <c r="A95" s="76"/>
      <c r="B95" s="93"/>
      <c r="C95" s="74"/>
      <c r="D95" s="74"/>
      <c r="E95" s="128"/>
      <c r="F95" s="128"/>
      <c r="G95" s="210"/>
      <c r="H95" s="210"/>
      <c r="I95" s="312">
        <v>0</v>
      </c>
      <c r="J95" s="210"/>
      <c r="K95" s="210"/>
      <c r="L95" s="210"/>
      <c r="M95" s="210"/>
      <c r="N95" s="210"/>
      <c r="O95" s="210"/>
      <c r="P95" s="210"/>
    </row>
    <row r="96" spans="1:16" ht="43.5">
      <c r="A96" s="85">
        <v>25</v>
      </c>
      <c r="B96" s="93" t="s">
        <v>238</v>
      </c>
      <c r="C96" s="74">
        <v>75</v>
      </c>
      <c r="D96" s="74" t="s">
        <v>192</v>
      </c>
      <c r="E96" s="128">
        <v>50</v>
      </c>
      <c r="F96" s="128">
        <f>E96*$C96</f>
        <v>3750</v>
      </c>
      <c r="G96" s="210"/>
      <c r="H96" s="298">
        <v>34.536257121513103</v>
      </c>
      <c r="I96" s="312">
        <v>26.06421584161254</v>
      </c>
      <c r="J96" s="298">
        <f>+G96+H96+I96</f>
        <v>60.60047296312564</v>
      </c>
      <c r="K96" s="267">
        <f>J96-C96</f>
        <v>-14.39952703687436</v>
      </c>
      <c r="L96" s="268">
        <f>E96*G96</f>
        <v>0</v>
      </c>
      <c r="M96" s="268">
        <f>E96*H96</f>
        <v>1726.8128560756552</v>
      </c>
      <c r="N96" s="298">
        <f>+I96*E96</f>
        <v>1303.210792080627</v>
      </c>
      <c r="O96" s="268">
        <f>L96+M96+N96</f>
        <v>3030.0236481562824</v>
      </c>
      <c r="P96" s="268">
        <f>O96-F96</f>
        <v>-719.97635184371757</v>
      </c>
    </row>
    <row r="97" spans="1:16">
      <c r="A97" s="92"/>
      <c r="B97" s="93"/>
      <c r="C97" s="74"/>
      <c r="D97" s="74"/>
      <c r="E97" s="128"/>
      <c r="F97" s="128"/>
      <c r="G97" s="210"/>
      <c r="H97" s="298">
        <v>0</v>
      </c>
      <c r="I97" s="312">
        <v>0</v>
      </c>
      <c r="J97" s="210"/>
      <c r="K97" s="210"/>
      <c r="L97" s="210"/>
      <c r="M97" s="210"/>
      <c r="N97" s="210"/>
      <c r="O97" s="210"/>
      <c r="P97" s="210"/>
    </row>
    <row r="98" spans="1:16" ht="29">
      <c r="A98" s="85">
        <v>26</v>
      </c>
      <c r="B98" s="93" t="s">
        <v>239</v>
      </c>
      <c r="C98" s="74">
        <v>4</v>
      </c>
      <c r="D98" s="74" t="s">
        <v>13</v>
      </c>
      <c r="E98" s="128">
        <v>1000</v>
      </c>
      <c r="F98" s="128">
        <f>E98*$C98</f>
        <v>4000</v>
      </c>
      <c r="G98" s="210"/>
      <c r="H98" s="298">
        <v>1.9186809511951726</v>
      </c>
      <c r="I98" s="312">
        <v>1.4480119912006968</v>
      </c>
      <c r="J98" s="298">
        <f>+G98+H98+I98</f>
        <v>3.3666929423958694</v>
      </c>
      <c r="K98" s="267">
        <f>J98-C98</f>
        <v>-0.63330705760413064</v>
      </c>
      <c r="L98" s="268">
        <f>E98*G98</f>
        <v>0</v>
      </c>
      <c r="M98" s="268">
        <f>E98*H98</f>
        <v>1918.6809511951726</v>
      </c>
      <c r="N98" s="298">
        <f>+I98*E98</f>
        <v>1448.0119912006967</v>
      </c>
      <c r="O98" s="268">
        <f>L98+M98+N98</f>
        <v>3366.6929423958691</v>
      </c>
      <c r="P98" s="268">
        <f>O98-F98</f>
        <v>-633.30705760413093</v>
      </c>
    </row>
    <row r="99" spans="1:16">
      <c r="A99" s="92"/>
      <c r="B99" s="93"/>
      <c r="C99" s="74"/>
      <c r="D99" s="74"/>
      <c r="E99" s="128"/>
      <c r="F99" s="128"/>
      <c r="G99" s="210"/>
      <c r="H99" s="210"/>
      <c r="I99" s="312">
        <v>0</v>
      </c>
      <c r="J99" s="210"/>
      <c r="K99" s="210"/>
      <c r="L99" s="210"/>
      <c r="M99" s="210"/>
      <c r="N99" s="210"/>
      <c r="O99" s="210"/>
      <c r="P99" s="210"/>
    </row>
    <row r="100" spans="1:16" ht="29">
      <c r="A100" s="85">
        <v>27</v>
      </c>
      <c r="B100" s="93" t="s">
        <v>240</v>
      </c>
      <c r="C100" s="74">
        <v>4</v>
      </c>
      <c r="D100" s="74" t="s">
        <v>13</v>
      </c>
      <c r="E100" s="128">
        <v>750</v>
      </c>
      <c r="F100" s="128">
        <f>E100*$C100</f>
        <v>3000</v>
      </c>
      <c r="G100" s="210"/>
      <c r="H100" s="298">
        <v>1.9186809511951726</v>
      </c>
      <c r="I100" s="312">
        <v>1.4480119912006968</v>
      </c>
      <c r="J100" s="298">
        <f>+G100+H100+I100</f>
        <v>3.3666929423958694</v>
      </c>
      <c r="K100" s="267">
        <f>J100-C100</f>
        <v>-0.63330705760413064</v>
      </c>
      <c r="L100" s="268">
        <f>E100*G100</f>
        <v>0</v>
      </c>
      <c r="M100" s="268">
        <f>E100*H100</f>
        <v>1439.0107133963795</v>
      </c>
      <c r="N100" s="298">
        <f>+I100*E100</f>
        <v>1086.0089934005225</v>
      </c>
      <c r="O100" s="268">
        <f>L100+M100+N100</f>
        <v>2525.019706796902</v>
      </c>
      <c r="P100" s="268">
        <f>O100-F100</f>
        <v>-474.98029320309797</v>
      </c>
    </row>
    <row r="101" spans="1:16">
      <c r="A101" s="79"/>
      <c r="B101" s="94"/>
      <c r="C101" s="74"/>
      <c r="D101" s="74"/>
      <c r="E101" s="128"/>
      <c r="F101" s="128"/>
      <c r="G101" s="210"/>
      <c r="H101" s="210"/>
      <c r="I101" s="312">
        <v>0</v>
      </c>
      <c r="J101" s="210"/>
      <c r="K101" s="210"/>
      <c r="L101" s="210"/>
      <c r="M101" s="210"/>
      <c r="N101" s="210"/>
      <c r="O101" s="210"/>
      <c r="P101" s="210"/>
    </row>
    <row r="102" spans="1:16" ht="29">
      <c r="A102" s="85">
        <v>28</v>
      </c>
      <c r="B102" s="94" t="s">
        <v>241</v>
      </c>
      <c r="C102" s="74"/>
      <c r="D102" s="74"/>
      <c r="E102" s="128"/>
      <c r="F102" s="128"/>
      <c r="G102" s="210"/>
      <c r="H102" s="210"/>
      <c r="I102" s="312">
        <v>0</v>
      </c>
      <c r="J102" s="210"/>
      <c r="K102" s="210"/>
      <c r="L102" s="210"/>
      <c r="M102" s="210"/>
      <c r="N102" s="210"/>
      <c r="O102" s="210"/>
      <c r="P102" s="210"/>
    </row>
    <row r="103" spans="1:16">
      <c r="A103" s="79"/>
      <c r="B103" s="93"/>
      <c r="C103" s="74"/>
      <c r="D103" s="74"/>
      <c r="E103" s="128"/>
      <c r="F103" s="128"/>
      <c r="G103" s="210"/>
      <c r="H103" s="210"/>
      <c r="I103" s="312">
        <v>0</v>
      </c>
      <c r="J103" s="210"/>
      <c r="K103" s="210"/>
      <c r="L103" s="210"/>
      <c r="M103" s="210"/>
      <c r="N103" s="210"/>
      <c r="O103" s="210"/>
      <c r="P103" s="210"/>
    </row>
    <row r="104" spans="1:16">
      <c r="A104" s="79" t="s">
        <v>228</v>
      </c>
      <c r="B104" s="93" t="s">
        <v>242</v>
      </c>
      <c r="C104" s="74">
        <v>13</v>
      </c>
      <c r="D104" s="74" t="s">
        <v>168</v>
      </c>
      <c r="E104" s="128">
        <v>2500</v>
      </c>
      <c r="F104" s="128">
        <f>E104*$C104</f>
        <v>32500</v>
      </c>
      <c r="G104" s="210"/>
      <c r="H104" s="298">
        <v>6.2357130913843104</v>
      </c>
      <c r="I104" s="312">
        <v>4.7060389714022639</v>
      </c>
      <c r="J104" s="298">
        <f t="shared" ref="J104:J105" si="12">+G104+H104+I104</f>
        <v>10.941752062786573</v>
      </c>
      <c r="K104" s="267">
        <f>J104-C104</f>
        <v>-2.0582479372134266</v>
      </c>
      <c r="L104" s="268">
        <f>E104*G104</f>
        <v>0</v>
      </c>
      <c r="M104" s="268">
        <f>E104*H104</f>
        <v>15589.282728460776</v>
      </c>
      <c r="N104" s="298">
        <f t="shared" ref="N104:N105" si="13">+I104*E104</f>
        <v>11765.09742850566</v>
      </c>
      <c r="O104" s="268">
        <f t="shared" ref="O104:O105" si="14">L104+M104+N104</f>
        <v>27354.380156966436</v>
      </c>
      <c r="P104" s="268">
        <f>O104-F104</f>
        <v>-5145.6198430335644</v>
      </c>
    </row>
    <row r="105" spans="1:16">
      <c r="A105" s="79" t="s">
        <v>230</v>
      </c>
      <c r="B105" s="93" t="s">
        <v>243</v>
      </c>
      <c r="C105" s="74">
        <v>20</v>
      </c>
      <c r="D105" s="74" t="s">
        <v>168</v>
      </c>
      <c r="E105" s="128">
        <v>2200</v>
      </c>
      <c r="F105" s="128">
        <f>E105*$C105</f>
        <v>44000</v>
      </c>
      <c r="G105" s="210"/>
      <c r="H105" s="298">
        <v>9.5934047559758611</v>
      </c>
      <c r="I105" s="312">
        <v>7.2400599560034848</v>
      </c>
      <c r="J105" s="298">
        <f t="shared" si="12"/>
        <v>16.833464711979346</v>
      </c>
      <c r="K105" s="267">
        <f>J105-C105</f>
        <v>-3.1665352880206541</v>
      </c>
      <c r="L105" s="268">
        <f>E105*G105</f>
        <v>0</v>
      </c>
      <c r="M105" s="268">
        <f>E105*H105</f>
        <v>21105.490463146893</v>
      </c>
      <c r="N105" s="298">
        <f t="shared" si="13"/>
        <v>15928.131903207666</v>
      </c>
      <c r="O105" s="268">
        <f t="shared" si="14"/>
        <v>37033.622366354561</v>
      </c>
      <c r="P105" s="268">
        <f>O105-F105</f>
        <v>-6966.3776336454393</v>
      </c>
    </row>
    <row r="106" spans="1:16">
      <c r="A106" s="79"/>
      <c r="B106" s="93"/>
      <c r="C106" s="74"/>
      <c r="D106" s="74"/>
      <c r="E106" s="128"/>
      <c r="F106" s="128"/>
      <c r="G106" s="210"/>
      <c r="H106" s="210"/>
      <c r="I106" s="312">
        <v>0</v>
      </c>
      <c r="J106" s="210"/>
      <c r="K106" s="210"/>
      <c r="L106" s="210"/>
      <c r="M106" s="210"/>
      <c r="N106" s="210"/>
      <c r="O106" s="210"/>
      <c r="P106" s="210"/>
    </row>
    <row r="107" spans="1:16">
      <c r="A107" s="79" t="s">
        <v>244</v>
      </c>
      <c r="B107" s="93" t="s">
        <v>245</v>
      </c>
      <c r="C107" s="74">
        <v>5</v>
      </c>
      <c r="D107" s="74" t="s">
        <v>168</v>
      </c>
      <c r="E107" s="128">
        <v>650</v>
      </c>
      <c r="F107" s="128">
        <f>E107*$C107</f>
        <v>3250</v>
      </c>
      <c r="G107" s="210"/>
      <c r="H107" s="298">
        <v>2.3983511889939653</v>
      </c>
      <c r="I107" s="312">
        <v>1.8100149890008712</v>
      </c>
      <c r="J107" s="298">
        <f t="shared" ref="J107:J108" si="15">+G107+H107+I107</f>
        <v>4.2083661779948365</v>
      </c>
      <c r="K107" s="267">
        <f>J107-C107</f>
        <v>-0.79163382200516352</v>
      </c>
      <c r="L107" s="268">
        <f>E107*G107</f>
        <v>0</v>
      </c>
      <c r="M107" s="268">
        <f>E107*H107</f>
        <v>1558.9282728460773</v>
      </c>
      <c r="N107" s="298">
        <f t="shared" ref="N107:N108" si="16">+I107*E107</f>
        <v>1176.5097428505662</v>
      </c>
      <c r="O107" s="268">
        <f t="shared" ref="O107:O108" si="17">L107+M107+N107</f>
        <v>2735.4380156966436</v>
      </c>
      <c r="P107" s="268">
        <f>O107-F107</f>
        <v>-514.56198430335644</v>
      </c>
    </row>
    <row r="108" spans="1:16">
      <c r="A108" s="79" t="s">
        <v>246</v>
      </c>
      <c r="B108" s="93" t="s">
        <v>247</v>
      </c>
      <c r="C108" s="74">
        <v>5</v>
      </c>
      <c r="D108" s="74" t="s">
        <v>168</v>
      </c>
      <c r="E108" s="128">
        <v>750</v>
      </c>
      <c r="F108" s="128">
        <f>E108*$C108</f>
        <v>3750</v>
      </c>
      <c r="G108" s="210"/>
      <c r="H108" s="298">
        <v>2.3983511889939653</v>
      </c>
      <c r="I108" s="312">
        <v>1.8100149890008712</v>
      </c>
      <c r="J108" s="298">
        <f t="shared" si="15"/>
        <v>4.2083661779948365</v>
      </c>
      <c r="K108" s="267">
        <f>J108-C108</f>
        <v>-0.79163382200516352</v>
      </c>
      <c r="L108" s="268">
        <f>E108*G108</f>
        <v>0</v>
      </c>
      <c r="M108" s="268">
        <f>E108*H108</f>
        <v>1798.7633917454739</v>
      </c>
      <c r="N108" s="298">
        <f t="shared" si="16"/>
        <v>1357.5112417506534</v>
      </c>
      <c r="O108" s="268">
        <f t="shared" si="17"/>
        <v>3156.2746334961275</v>
      </c>
      <c r="P108" s="268">
        <f>O108-F108</f>
        <v>-593.72536650387246</v>
      </c>
    </row>
    <row r="109" spans="1:16">
      <c r="A109" s="79"/>
      <c r="B109" s="93"/>
      <c r="C109" s="74"/>
      <c r="D109" s="74"/>
      <c r="E109" s="128"/>
      <c r="F109" s="128"/>
      <c r="G109" s="210"/>
      <c r="H109" s="210"/>
      <c r="I109" s="312">
        <v>0</v>
      </c>
      <c r="J109" s="210"/>
      <c r="K109" s="210"/>
      <c r="L109" s="210"/>
      <c r="M109" s="210"/>
      <c r="N109" s="210"/>
      <c r="O109" s="210"/>
      <c r="P109" s="210"/>
    </row>
    <row r="110" spans="1:16">
      <c r="A110" s="79" t="s">
        <v>248</v>
      </c>
      <c r="B110" s="93" t="s">
        <v>249</v>
      </c>
      <c r="C110" s="74">
        <v>24</v>
      </c>
      <c r="D110" s="74" t="s">
        <v>168</v>
      </c>
      <c r="E110" s="128">
        <v>2500</v>
      </c>
      <c r="F110" s="128">
        <f>E110*$C110</f>
        <v>60000</v>
      </c>
      <c r="G110" s="210"/>
      <c r="H110" s="298">
        <v>10.073074993774656</v>
      </c>
      <c r="I110" s="312">
        <v>7.6020629538036575</v>
      </c>
      <c r="J110" s="298">
        <f t="shared" ref="J110:J112" si="18">+G110+H110+I110</f>
        <v>17.675137947578314</v>
      </c>
      <c r="K110" s="267">
        <f>J110-C110</f>
        <v>-6.3248620524216861</v>
      </c>
      <c r="L110" s="268">
        <f>E110*G110</f>
        <v>0</v>
      </c>
      <c r="M110" s="268">
        <f>E110*H110</f>
        <v>25182.687484436639</v>
      </c>
      <c r="N110" s="298">
        <f t="shared" ref="N110:N112" si="19">+I110*E110</f>
        <v>19005.157384509144</v>
      </c>
      <c r="O110" s="268">
        <f t="shared" ref="O110:O112" si="20">L110+M110+N110</f>
        <v>44187.844868945787</v>
      </c>
      <c r="P110" s="268">
        <f>O110-F110</f>
        <v>-15812.155131054213</v>
      </c>
    </row>
    <row r="111" spans="1:16">
      <c r="A111" s="79" t="s">
        <v>250</v>
      </c>
      <c r="B111" s="93" t="s">
        <v>251</v>
      </c>
      <c r="C111" s="74">
        <v>5</v>
      </c>
      <c r="D111" s="74" t="s">
        <v>192</v>
      </c>
      <c r="E111" s="128">
        <v>650</v>
      </c>
      <c r="F111" s="128">
        <f>E111*$C111</f>
        <v>3250</v>
      </c>
      <c r="G111" s="210"/>
      <c r="H111" s="298">
        <v>2.3983511889939653</v>
      </c>
      <c r="I111" s="312">
        <v>1.8100149890008712</v>
      </c>
      <c r="J111" s="298">
        <f t="shared" si="18"/>
        <v>4.2083661779948365</v>
      </c>
      <c r="K111" s="267">
        <f>J111-C111</f>
        <v>-0.79163382200516352</v>
      </c>
      <c r="L111" s="268">
        <f>E111*G111</f>
        <v>0</v>
      </c>
      <c r="M111" s="268">
        <f>E111*H111</f>
        <v>1558.9282728460773</v>
      </c>
      <c r="N111" s="298">
        <f t="shared" si="19"/>
        <v>1176.5097428505662</v>
      </c>
      <c r="O111" s="268">
        <f t="shared" si="20"/>
        <v>2735.4380156966436</v>
      </c>
      <c r="P111" s="268">
        <f>O111-F111</f>
        <v>-514.56198430335644</v>
      </c>
    </row>
    <row r="112" spans="1:16">
      <c r="A112" s="79" t="s">
        <v>252</v>
      </c>
      <c r="B112" s="94" t="s">
        <v>253</v>
      </c>
      <c r="C112" s="74">
        <v>5</v>
      </c>
      <c r="D112" s="74" t="s">
        <v>168</v>
      </c>
      <c r="E112" s="128">
        <v>2500</v>
      </c>
      <c r="F112" s="128">
        <f>E112*$C112</f>
        <v>12500</v>
      </c>
      <c r="G112" s="210"/>
      <c r="H112" s="298">
        <v>2.3983511889939653</v>
      </c>
      <c r="I112" s="312">
        <v>1.8100149890008712</v>
      </c>
      <c r="J112" s="298">
        <f t="shared" si="18"/>
        <v>4.2083661779948365</v>
      </c>
      <c r="K112" s="267">
        <f>J112-C112</f>
        <v>-0.79163382200516352</v>
      </c>
      <c r="L112" s="268">
        <f>E112*G112</f>
        <v>0</v>
      </c>
      <c r="M112" s="268">
        <f>E112*H112</f>
        <v>5995.8779724849128</v>
      </c>
      <c r="N112" s="298">
        <f t="shared" si="19"/>
        <v>4525.0374725021784</v>
      </c>
      <c r="O112" s="268">
        <f t="shared" si="20"/>
        <v>10520.915444987091</v>
      </c>
      <c r="P112" s="268">
        <f>O112-F112</f>
        <v>-1979.0845550129088</v>
      </c>
    </row>
    <row r="113" spans="1:16">
      <c r="A113" s="275">
        <v>29</v>
      </c>
      <c r="B113" s="276" t="s">
        <v>374</v>
      </c>
      <c r="C113" s="136"/>
      <c r="D113" s="136"/>
      <c r="E113" s="137"/>
      <c r="F113" s="137"/>
      <c r="G113" s="210"/>
      <c r="H113" s="210"/>
      <c r="I113" s="312">
        <v>0</v>
      </c>
      <c r="J113" s="210"/>
      <c r="K113" s="210"/>
      <c r="L113" s="210"/>
      <c r="M113" s="210"/>
      <c r="N113" s="210"/>
      <c r="O113" s="210"/>
      <c r="P113" s="210"/>
    </row>
    <row r="114" spans="1:16" ht="29.5" thickBot="1">
      <c r="A114" s="269" t="s">
        <v>228</v>
      </c>
      <c r="B114" s="270" t="s">
        <v>375</v>
      </c>
      <c r="C114" s="271"/>
      <c r="D114" s="271" t="s">
        <v>168</v>
      </c>
      <c r="E114" s="272">
        <v>22500</v>
      </c>
      <c r="F114" s="272"/>
      <c r="G114" s="273"/>
      <c r="H114" s="324">
        <v>0.47967023779879314</v>
      </c>
      <c r="I114" s="325">
        <v>0.3620029978001742</v>
      </c>
      <c r="J114" s="324">
        <v>0.84167323559896734</v>
      </c>
      <c r="K114" s="267">
        <f>J114-C114</f>
        <v>0.84167323559896734</v>
      </c>
      <c r="L114" s="273"/>
      <c r="M114" s="274">
        <f>+H114*E114</f>
        <v>10792.580350472846</v>
      </c>
      <c r="N114" s="298">
        <f>+I114*E114</f>
        <v>8145.0674505039196</v>
      </c>
      <c r="O114" s="268">
        <f>L114+M114+N114</f>
        <v>18937.647800976767</v>
      </c>
      <c r="P114" s="268">
        <f>O114-F114</f>
        <v>18937.647800976767</v>
      </c>
    </row>
    <row r="115" spans="1:16" ht="15" thickBot="1">
      <c r="A115" s="353" t="s">
        <v>254</v>
      </c>
      <c r="B115" s="354"/>
      <c r="C115" s="354"/>
      <c r="D115" s="354"/>
      <c r="E115" s="138"/>
      <c r="F115" s="138">
        <f>SUM(F6:F114)</f>
        <v>592375</v>
      </c>
      <c r="G115" s="138"/>
      <c r="H115" s="138"/>
      <c r="I115" s="138"/>
      <c r="J115" s="138"/>
      <c r="K115" s="138"/>
      <c r="L115" s="138">
        <f>SUM(L6:L113)</f>
        <v>0</v>
      </c>
      <c r="M115" s="138">
        <f t="shared" ref="M115:P115" si="21">SUM(M6:M114)</f>
        <v>263511.64183714497</v>
      </c>
      <c r="N115" s="138">
        <f t="shared" si="21"/>
        <v>198869.96687150365</v>
      </c>
      <c r="O115" s="138">
        <f t="shared" si="21"/>
        <v>462381.60870864865</v>
      </c>
      <c r="P115" s="138">
        <f t="shared" si="21"/>
        <v>-106443.39129135129</v>
      </c>
    </row>
  </sheetData>
  <mergeCells count="4">
    <mergeCell ref="G1:K1"/>
    <mergeCell ref="L1:P1"/>
    <mergeCell ref="A1:F1"/>
    <mergeCell ref="A115:D115"/>
  </mergeCells>
  <printOptions gridLines="1"/>
  <pageMargins left="0.23622047244094491" right="0.11811023622047245" top="0.51181102362204722" bottom="0.59055118110236227" header="0.27559055118110237" footer="0.27559055118110237"/>
  <pageSetup scale="94"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85" zoomScaleNormal="98" zoomScaleSheetLayoutView="85" workbookViewId="0">
      <pane xSplit="4" ySplit="2" topLeftCell="E3" activePane="bottomRight" state="frozen"/>
      <selection activeCell="V22" sqref="V22"/>
      <selection pane="topRight" activeCell="V22" sqref="V22"/>
      <selection pane="bottomLeft" activeCell="V22" sqref="V22"/>
      <selection pane="bottomRight" activeCell="V13" sqref="V13"/>
    </sheetView>
  </sheetViews>
  <sheetFormatPr defaultColWidth="9.1796875" defaultRowHeight="14.5"/>
  <cols>
    <col min="1" max="1" width="6.7265625" style="96" bestFit="1" customWidth="1"/>
    <col min="2" max="2" width="63" style="81" customWidth="1"/>
    <col min="3" max="3" width="7.26953125" style="97" bestFit="1" customWidth="1"/>
    <col min="4" max="4" width="5" style="97" bestFit="1" customWidth="1"/>
    <col min="5" max="5" width="7.54296875" style="135" bestFit="1" customWidth="1"/>
    <col min="6" max="6" width="11.81640625" style="135" bestFit="1" customWidth="1"/>
    <col min="7" max="10" width="9.1796875" style="81"/>
    <col min="11" max="11" width="12" style="81" customWidth="1"/>
    <col min="12" max="12" width="11.453125" style="81" customWidth="1"/>
    <col min="13" max="14" width="12.26953125" style="81" customWidth="1"/>
    <col min="15" max="15" width="12" style="81" customWidth="1"/>
    <col min="16" max="16" width="14.7265625" style="81" customWidth="1"/>
    <col min="17" max="16384" width="9.1796875" style="81"/>
  </cols>
  <sheetData>
    <row r="1" spans="1:16" s="97" customFormat="1" ht="15" customHeight="1">
      <c r="A1" s="359" t="s">
        <v>369</v>
      </c>
      <c r="B1" s="360"/>
      <c r="C1" s="360"/>
      <c r="D1" s="360"/>
      <c r="E1" s="360"/>
      <c r="F1" s="361"/>
      <c r="G1" s="355" t="s">
        <v>355</v>
      </c>
      <c r="H1" s="355"/>
      <c r="I1" s="355"/>
      <c r="J1" s="355"/>
      <c r="K1" s="355"/>
      <c r="L1" s="355" t="s">
        <v>356</v>
      </c>
      <c r="M1" s="355"/>
      <c r="N1" s="355"/>
      <c r="O1" s="355"/>
      <c r="P1" s="356"/>
    </row>
    <row r="2" spans="1:16" s="97" customFormat="1" ht="15" thickBot="1">
      <c r="A2" s="211" t="s">
        <v>258</v>
      </c>
      <c r="B2" s="213" t="s">
        <v>176</v>
      </c>
      <c r="C2" s="213" t="s">
        <v>177</v>
      </c>
      <c r="D2" s="213" t="s">
        <v>178</v>
      </c>
      <c r="E2" s="214" t="s">
        <v>33</v>
      </c>
      <c r="F2" s="214" t="s">
        <v>34</v>
      </c>
      <c r="G2" s="226" t="s">
        <v>357</v>
      </c>
      <c r="H2" s="226" t="s">
        <v>358</v>
      </c>
      <c r="I2" s="226" t="s">
        <v>379</v>
      </c>
      <c r="J2" s="226" t="s">
        <v>367</v>
      </c>
      <c r="K2" s="226" t="s">
        <v>360</v>
      </c>
      <c r="L2" s="226" t="s">
        <v>357</v>
      </c>
      <c r="M2" s="226" t="s">
        <v>358</v>
      </c>
      <c r="N2" s="226" t="s">
        <v>379</v>
      </c>
      <c r="O2" s="226" t="s">
        <v>367</v>
      </c>
      <c r="P2" s="227" t="s">
        <v>360</v>
      </c>
    </row>
    <row r="3" spans="1:16">
      <c r="A3" s="228" t="s">
        <v>259</v>
      </c>
      <c r="B3" s="229" t="s">
        <v>260</v>
      </c>
      <c r="C3" s="230"/>
      <c r="D3" s="230"/>
      <c r="E3" s="231"/>
      <c r="F3" s="231"/>
      <c r="G3" s="232"/>
      <c r="H3" s="232"/>
      <c r="I3" s="232">
        <v>0</v>
      </c>
      <c r="J3" s="232"/>
      <c r="K3" s="232"/>
      <c r="L3" s="232"/>
      <c r="M3" s="232"/>
      <c r="N3" s="232"/>
      <c r="O3" s="232"/>
      <c r="P3" s="233"/>
    </row>
    <row r="4" spans="1:16">
      <c r="A4" s="126"/>
      <c r="B4" s="77"/>
      <c r="C4" s="218"/>
      <c r="D4" s="218"/>
      <c r="E4" s="219"/>
      <c r="F4" s="219"/>
      <c r="G4" s="215"/>
      <c r="H4" s="215"/>
      <c r="I4" s="215">
        <v>0</v>
      </c>
      <c r="J4" s="215"/>
      <c r="K4" s="215"/>
      <c r="L4" s="215"/>
      <c r="M4" s="215"/>
      <c r="N4" s="215"/>
      <c r="O4" s="215"/>
      <c r="P4" s="234"/>
    </row>
    <row r="5" spans="1:16" s="95" customFormat="1">
      <c r="A5" s="126">
        <v>1</v>
      </c>
      <c r="B5" s="80" t="s">
        <v>261</v>
      </c>
      <c r="C5" s="220"/>
      <c r="D5" s="220"/>
      <c r="E5" s="221"/>
      <c r="F5" s="221"/>
      <c r="G5" s="216"/>
      <c r="H5" s="216"/>
      <c r="I5" s="216">
        <v>0</v>
      </c>
      <c r="J5" s="216"/>
      <c r="K5" s="216"/>
      <c r="L5" s="216"/>
      <c r="M5" s="216"/>
      <c r="N5" s="216"/>
      <c r="O5" s="216"/>
      <c r="P5" s="235"/>
    </row>
    <row r="6" spans="1:16">
      <c r="A6" s="129">
        <v>1.1000000000000001</v>
      </c>
      <c r="B6" s="130" t="s">
        <v>262</v>
      </c>
      <c r="C6" s="218"/>
      <c r="D6" s="218"/>
      <c r="E6" s="219"/>
      <c r="F6" s="219"/>
      <c r="G6" s="215"/>
      <c r="H6" s="215"/>
      <c r="I6" s="215">
        <v>0</v>
      </c>
      <c r="J6" s="215"/>
      <c r="K6" s="215"/>
      <c r="L6" s="215"/>
      <c r="M6" s="215"/>
      <c r="N6" s="215"/>
      <c r="O6" s="215"/>
      <c r="P6" s="234"/>
    </row>
    <row r="7" spans="1:16" ht="72" customHeight="1">
      <c r="A7" s="129"/>
      <c r="B7" s="77" t="s">
        <v>263</v>
      </c>
      <c r="C7" s="218"/>
      <c r="D7" s="218"/>
      <c r="E7" s="219"/>
      <c r="F7" s="219"/>
      <c r="G7" s="215"/>
      <c r="H7" s="215"/>
      <c r="I7" s="215">
        <v>0</v>
      </c>
      <c r="J7" s="215"/>
      <c r="K7" s="215"/>
      <c r="L7" s="215"/>
      <c r="M7" s="215"/>
      <c r="N7" s="215"/>
      <c r="O7" s="215"/>
      <c r="P7" s="234"/>
    </row>
    <row r="8" spans="1:16">
      <c r="A8" s="129" t="s">
        <v>264</v>
      </c>
      <c r="B8" s="77" t="s">
        <v>265</v>
      </c>
      <c r="C8" s="218" t="s">
        <v>266</v>
      </c>
      <c r="D8" s="218">
        <v>80</v>
      </c>
      <c r="E8" s="219">
        <v>1200</v>
      </c>
      <c r="F8" s="219">
        <f>E8*$D8</f>
        <v>96000</v>
      </c>
      <c r="G8" s="215">
        <f>[1]HVAC!$I$10</f>
        <v>80</v>
      </c>
      <c r="H8" s="215"/>
      <c r="I8" s="215">
        <v>0</v>
      </c>
      <c r="J8" s="215">
        <f>G8+H8+I8</f>
        <v>80</v>
      </c>
      <c r="K8" s="215">
        <f>J8-D8</f>
        <v>0</v>
      </c>
      <c r="L8" s="244">
        <f>E8*G8</f>
        <v>96000</v>
      </c>
      <c r="M8" s="244">
        <f>E8*H8</f>
        <v>0</v>
      </c>
      <c r="N8" s="244"/>
      <c r="O8" s="244">
        <f>L8+M8+N8</f>
        <v>96000</v>
      </c>
      <c r="P8" s="245">
        <f>O8-F8</f>
        <v>0</v>
      </c>
    </row>
    <row r="9" spans="1:16">
      <c r="A9" s="129" t="s">
        <v>267</v>
      </c>
      <c r="B9" s="77" t="s">
        <v>268</v>
      </c>
      <c r="C9" s="218" t="s">
        <v>266</v>
      </c>
      <c r="D9" s="218">
        <v>5</v>
      </c>
      <c r="E9" s="219">
        <v>1300</v>
      </c>
      <c r="F9" s="219">
        <f>E9*$D9</f>
        <v>6500</v>
      </c>
      <c r="G9" s="215">
        <f>[1]HVAC!$I$11</f>
        <v>5</v>
      </c>
      <c r="H9" s="215"/>
      <c r="I9" s="215">
        <v>0</v>
      </c>
      <c r="J9" s="215">
        <f>G9+H9+I9</f>
        <v>5</v>
      </c>
      <c r="K9" s="215">
        <f>J9-D9</f>
        <v>0</v>
      </c>
      <c r="L9" s="244">
        <f>E9*G9</f>
        <v>6500</v>
      </c>
      <c r="M9" s="244">
        <f>E9*H9</f>
        <v>0</v>
      </c>
      <c r="N9" s="244"/>
      <c r="O9" s="244">
        <f>L9+M9+N9</f>
        <v>6500</v>
      </c>
      <c r="P9" s="245">
        <f>O9-F9</f>
        <v>0</v>
      </c>
    </row>
    <row r="10" spans="1:16">
      <c r="A10" s="126"/>
      <c r="B10" s="77"/>
      <c r="C10" s="218"/>
      <c r="D10" s="218"/>
      <c r="E10" s="219">
        <v>0</v>
      </c>
      <c r="F10" s="219"/>
      <c r="G10" s="215"/>
      <c r="H10" s="215"/>
      <c r="I10" s="215">
        <v>0</v>
      </c>
      <c r="J10" s="215"/>
      <c r="K10" s="215"/>
      <c r="L10" s="215"/>
      <c r="M10" s="215"/>
      <c r="N10" s="215"/>
      <c r="O10" s="215"/>
      <c r="P10" s="234"/>
    </row>
    <row r="11" spans="1:16" s="95" customFormat="1">
      <c r="A11" s="126">
        <v>2</v>
      </c>
      <c r="B11" s="80" t="s">
        <v>269</v>
      </c>
      <c r="C11" s="220"/>
      <c r="D11" s="220"/>
      <c r="E11" s="221">
        <v>0</v>
      </c>
      <c r="F11" s="221"/>
      <c r="G11" s="216"/>
      <c r="H11" s="216"/>
      <c r="I11" s="216">
        <v>0</v>
      </c>
      <c r="J11" s="216"/>
      <c r="K11" s="216"/>
      <c r="L11" s="216"/>
      <c r="M11" s="216"/>
      <c r="N11" s="216"/>
      <c r="O11" s="216"/>
      <c r="P11" s="235"/>
    </row>
    <row r="12" spans="1:16">
      <c r="A12" s="129">
        <v>2.1</v>
      </c>
      <c r="B12" s="225" t="s">
        <v>270</v>
      </c>
      <c r="C12" s="215"/>
      <c r="D12" s="218"/>
      <c r="E12" s="219">
        <v>0</v>
      </c>
      <c r="F12" s="219"/>
      <c r="G12" s="215"/>
      <c r="H12" s="215"/>
      <c r="I12" s="215">
        <v>0</v>
      </c>
      <c r="J12" s="215"/>
      <c r="K12" s="215"/>
      <c r="L12" s="215"/>
      <c r="M12" s="215"/>
      <c r="N12" s="215"/>
      <c r="O12" s="215"/>
      <c r="P12" s="234"/>
    </row>
    <row r="13" spans="1:16" ht="58">
      <c r="A13" s="129"/>
      <c r="B13" s="131" t="s">
        <v>271</v>
      </c>
      <c r="C13" s="215"/>
      <c r="D13" s="218"/>
      <c r="E13" s="219">
        <v>0</v>
      </c>
      <c r="F13" s="219"/>
      <c r="G13" s="215"/>
      <c r="H13" s="215"/>
      <c r="I13" s="215">
        <v>0</v>
      </c>
      <c r="J13" s="215"/>
      <c r="K13" s="215"/>
      <c r="L13" s="215"/>
      <c r="M13" s="215"/>
      <c r="N13" s="215"/>
      <c r="O13" s="215"/>
      <c r="P13" s="234"/>
    </row>
    <row r="14" spans="1:16" s="132" customFormat="1">
      <c r="A14" s="129" t="s">
        <v>272</v>
      </c>
      <c r="B14" s="77" t="s">
        <v>273</v>
      </c>
      <c r="C14" s="218" t="s">
        <v>274</v>
      </c>
      <c r="D14" s="218">
        <v>85</v>
      </c>
      <c r="E14" s="222">
        <v>850</v>
      </c>
      <c r="F14" s="219">
        <f>E14*$D14</f>
        <v>72250</v>
      </c>
      <c r="G14" s="217">
        <f>[1]HVAC!$D$16</f>
        <v>85</v>
      </c>
      <c r="H14" s="215"/>
      <c r="I14" s="215">
        <v>0</v>
      </c>
      <c r="J14" s="215">
        <f>G14+H14+I14</f>
        <v>85</v>
      </c>
      <c r="K14" s="215">
        <f>J14-D14</f>
        <v>0</v>
      </c>
      <c r="L14" s="244">
        <f>E14*G14</f>
        <v>72250</v>
      </c>
      <c r="M14" s="244">
        <f>E14*H14</f>
        <v>0</v>
      </c>
      <c r="N14" s="244"/>
      <c r="O14" s="244">
        <f>L14+M14+N14</f>
        <v>72250</v>
      </c>
      <c r="P14" s="245">
        <f>O14-F14</f>
        <v>0</v>
      </c>
    </row>
    <row r="15" spans="1:16">
      <c r="A15" s="126"/>
      <c r="B15" s="77"/>
      <c r="C15" s="218"/>
      <c r="D15" s="218"/>
      <c r="E15" s="219">
        <v>0</v>
      </c>
      <c r="F15" s="219"/>
      <c r="G15" s="215"/>
      <c r="H15" s="215"/>
      <c r="I15" s="215">
        <v>0</v>
      </c>
      <c r="J15" s="215"/>
      <c r="K15" s="215"/>
      <c r="L15" s="215"/>
      <c r="M15" s="215"/>
      <c r="N15" s="215"/>
      <c r="O15" s="215"/>
      <c r="P15" s="234"/>
    </row>
    <row r="16" spans="1:16">
      <c r="A16" s="133">
        <v>3</v>
      </c>
      <c r="B16" s="80" t="s">
        <v>275</v>
      </c>
      <c r="C16" s="215"/>
      <c r="D16" s="218"/>
      <c r="E16" s="219">
        <v>0</v>
      </c>
      <c r="F16" s="219"/>
      <c r="G16" s="215"/>
      <c r="H16" s="215"/>
      <c r="I16" s="215">
        <v>0</v>
      </c>
      <c r="J16" s="215"/>
      <c r="K16" s="215"/>
      <c r="L16" s="215"/>
      <c r="M16" s="215"/>
      <c r="N16" s="215"/>
      <c r="O16" s="215"/>
      <c r="P16" s="234"/>
    </row>
    <row r="17" spans="1:16">
      <c r="A17" s="129"/>
      <c r="B17" s="134"/>
      <c r="C17" s="218"/>
      <c r="D17" s="223"/>
      <c r="E17" s="219">
        <v>0</v>
      </c>
      <c r="F17" s="219"/>
      <c r="G17" s="215"/>
      <c r="H17" s="215"/>
      <c r="I17" s="215">
        <v>0</v>
      </c>
      <c r="J17" s="215"/>
      <c r="K17" s="215"/>
      <c r="L17" s="215"/>
      <c r="M17" s="215"/>
      <c r="N17" s="215"/>
      <c r="O17" s="215"/>
      <c r="P17" s="234"/>
    </row>
    <row r="18" spans="1:16" ht="29">
      <c r="A18" s="129">
        <v>3.1</v>
      </c>
      <c r="B18" s="94" t="s">
        <v>276</v>
      </c>
      <c r="C18" s="218"/>
      <c r="D18" s="224"/>
      <c r="E18" s="219">
        <v>0</v>
      </c>
      <c r="F18" s="219"/>
      <c r="G18" s="215"/>
      <c r="H18" s="215"/>
      <c r="I18" s="215">
        <v>0</v>
      </c>
      <c r="J18" s="215"/>
      <c r="K18" s="215"/>
      <c r="L18" s="215"/>
      <c r="M18" s="215"/>
      <c r="N18" s="215"/>
      <c r="O18" s="215"/>
      <c r="P18" s="234"/>
    </row>
    <row r="19" spans="1:16">
      <c r="A19" s="129" t="s">
        <v>277</v>
      </c>
      <c r="B19" s="134" t="s">
        <v>278</v>
      </c>
      <c r="C19" s="218" t="s">
        <v>279</v>
      </c>
      <c r="D19" s="223">
        <v>20</v>
      </c>
      <c r="E19" s="219">
        <v>2500</v>
      </c>
      <c r="F19" s="219">
        <f>E19*$D19</f>
        <v>50000</v>
      </c>
      <c r="G19" s="215"/>
      <c r="H19" s="299">
        <v>9.5934047559758611</v>
      </c>
      <c r="I19" s="299">
        <v>7.2400599560034848</v>
      </c>
      <c r="J19" s="215">
        <f>G19+H19+I19</f>
        <v>16.833464711979346</v>
      </c>
      <c r="K19" s="215">
        <f>J19-D19</f>
        <v>-3.1665352880206541</v>
      </c>
      <c r="L19" s="244">
        <f>E19*G19</f>
        <v>0</v>
      </c>
      <c r="M19" s="244">
        <f>E19*H19</f>
        <v>23983.511889939651</v>
      </c>
      <c r="N19" s="299">
        <f>+I19*E19</f>
        <v>18100.149890008714</v>
      </c>
      <c r="O19" s="244">
        <f>L19+M19+N19</f>
        <v>42083.661779948365</v>
      </c>
      <c r="P19" s="245">
        <f>O19-F19</f>
        <v>-7916.3382200516353</v>
      </c>
    </row>
    <row r="20" spans="1:16">
      <c r="A20" s="129"/>
      <c r="B20" s="134"/>
      <c r="C20" s="218"/>
      <c r="D20" s="223"/>
      <c r="E20" s="219">
        <v>0</v>
      </c>
      <c r="F20" s="219"/>
      <c r="G20" s="215"/>
      <c r="H20" s="215"/>
      <c r="I20" s="215">
        <v>0</v>
      </c>
      <c r="J20" s="215"/>
      <c r="K20" s="215"/>
      <c r="L20" s="215"/>
      <c r="M20" s="215"/>
      <c r="N20" s="215"/>
      <c r="O20" s="215"/>
      <c r="P20" s="234"/>
    </row>
    <row r="21" spans="1:16" ht="93" customHeight="1">
      <c r="A21" s="129">
        <v>3.2</v>
      </c>
      <c r="B21" s="94" t="s">
        <v>280</v>
      </c>
      <c r="C21" s="218" t="s">
        <v>281</v>
      </c>
      <c r="D21" s="224">
        <v>1</v>
      </c>
      <c r="E21" s="219">
        <v>8000</v>
      </c>
      <c r="F21" s="219">
        <f>E21*$D21</f>
        <v>8000</v>
      </c>
      <c r="G21" s="215"/>
      <c r="H21" s="299">
        <v>0.47967023779879314</v>
      </c>
      <c r="I21" s="299">
        <v>0.3620029978001742</v>
      </c>
      <c r="J21" s="215">
        <f>G21+H21+I21</f>
        <v>0.84167323559896734</v>
      </c>
      <c r="K21" s="215">
        <f>J21-D21</f>
        <v>-0.15832676440103266</v>
      </c>
      <c r="L21" s="244">
        <f>E21*G21</f>
        <v>0</v>
      </c>
      <c r="M21" s="244">
        <f>E21*H21</f>
        <v>3837.3619023903452</v>
      </c>
      <c r="N21" s="299">
        <f>+I21*E21</f>
        <v>2896.0239824013934</v>
      </c>
      <c r="O21" s="244">
        <f>L21+M21+N21</f>
        <v>6733.3858847917381</v>
      </c>
      <c r="P21" s="245">
        <f>O21-F21</f>
        <v>-1266.6141152082619</v>
      </c>
    </row>
    <row r="22" spans="1:16">
      <c r="A22" s="129"/>
      <c r="B22" s="134"/>
      <c r="C22" s="218"/>
      <c r="D22" s="224"/>
      <c r="E22" s="219">
        <v>0</v>
      </c>
      <c r="F22" s="219"/>
      <c r="G22" s="215"/>
      <c r="H22" s="215"/>
      <c r="I22" s="215">
        <v>0</v>
      </c>
      <c r="J22" s="215"/>
      <c r="K22" s="215"/>
      <c r="L22" s="215"/>
      <c r="M22" s="215"/>
      <c r="N22" s="215"/>
      <c r="O22" s="215"/>
      <c r="P22" s="234"/>
    </row>
    <row r="23" spans="1:16" ht="43.5">
      <c r="A23" s="129">
        <v>3.3</v>
      </c>
      <c r="B23" s="94" t="s">
        <v>282</v>
      </c>
      <c r="C23" s="218" t="s">
        <v>281</v>
      </c>
      <c r="D23" s="224">
        <v>1</v>
      </c>
      <c r="E23" s="219">
        <v>8000</v>
      </c>
      <c r="F23" s="219">
        <f>E23*$D23</f>
        <v>8000</v>
      </c>
      <c r="G23" s="215"/>
      <c r="H23" s="299">
        <v>0.47967023779879314</v>
      </c>
      <c r="I23" s="299">
        <v>0.3620029978001742</v>
      </c>
      <c r="J23" s="215">
        <f>G23+H23+I23</f>
        <v>0.84167323559896734</v>
      </c>
      <c r="K23" s="215">
        <f>J23-D23</f>
        <v>-0.15832676440103266</v>
      </c>
      <c r="L23" s="244">
        <f>E23*G23</f>
        <v>0</v>
      </c>
      <c r="M23" s="244">
        <f>E23*H23</f>
        <v>3837.3619023903452</v>
      </c>
      <c r="N23" s="299">
        <f>+I23*E23</f>
        <v>2896.0239824013934</v>
      </c>
      <c r="O23" s="244">
        <f>L23+M23+N23</f>
        <v>6733.3858847917381</v>
      </c>
      <c r="P23" s="245">
        <f>O23-F23</f>
        <v>-1266.6141152082619</v>
      </c>
    </row>
    <row r="24" spans="1:16" ht="15" thickBot="1">
      <c r="A24" s="236"/>
      <c r="B24" s="237"/>
      <c r="C24" s="238"/>
      <c r="D24" s="238"/>
      <c r="E24" s="239"/>
      <c r="F24" s="239"/>
      <c r="G24" s="240"/>
      <c r="H24" s="240"/>
      <c r="I24" s="240">
        <v>0</v>
      </c>
      <c r="J24" s="240"/>
      <c r="K24" s="240"/>
      <c r="L24" s="240"/>
      <c r="M24" s="240"/>
      <c r="N24" s="240"/>
      <c r="O24" s="240"/>
      <c r="P24" s="241"/>
    </row>
    <row r="25" spans="1:16" s="178" customFormat="1" ht="15" thickBot="1">
      <c r="A25" s="357" t="s">
        <v>294</v>
      </c>
      <c r="B25" s="358"/>
      <c r="C25" s="358"/>
      <c r="D25" s="358"/>
      <c r="E25" s="138"/>
      <c r="F25" s="138">
        <f>SUM(F3:F24)</f>
        <v>240750</v>
      </c>
      <c r="G25" s="242"/>
      <c r="H25" s="242"/>
      <c r="I25" s="242"/>
      <c r="J25" s="242"/>
      <c r="K25" s="242"/>
      <c r="L25" s="138">
        <f>SUM(L3:L24)</f>
        <v>174750</v>
      </c>
      <c r="M25" s="138">
        <f t="shared" ref="M25:P25" si="0">SUM(M3:M24)</f>
        <v>31658.235694720341</v>
      </c>
      <c r="N25" s="138">
        <f t="shared" si="0"/>
        <v>23892.1978548115</v>
      </c>
      <c r="O25" s="138">
        <f t="shared" si="0"/>
        <v>230300.43354953182</v>
      </c>
      <c r="P25" s="243">
        <f t="shared" si="0"/>
        <v>-10449.566450468159</v>
      </c>
    </row>
  </sheetData>
  <mergeCells count="4">
    <mergeCell ref="G1:K1"/>
    <mergeCell ref="L1:P1"/>
    <mergeCell ref="A25:D25"/>
    <mergeCell ref="A1:F1"/>
  </mergeCells>
  <printOptions gridLines="1"/>
  <pageMargins left="0.31496062992126" right="0.15748031496063" top="0.43307086614173201" bottom="0.62992125984252001" header="0.23622047244094499" footer="0.23622047244094499"/>
  <pageSetup paperSize="9" scale="23" orientation="portrait" useFirstPageNumber="1" verticalDpi="72" r:id="rId1"/>
  <headerFooter>
    <oddHeader>&amp;R&amp;8FLYING BITES AT LUCKNOW AIRPORT</oddHeader>
    <oddFooter>&amp;L&amp;8VERTEX CONSULTANT&amp;C&amp;8GENESIS ARCHITECTS PVT LTD&amp;R&amp;P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pane xSplit="4" ySplit="2" topLeftCell="E3" activePane="bottomRight" state="frozen"/>
      <selection activeCell="V22" sqref="V22"/>
      <selection pane="topRight" activeCell="V22" sqref="V22"/>
      <selection pane="bottomLeft" activeCell="V22" sqref="V22"/>
      <selection pane="bottomRight" activeCell="R1" sqref="R1:W1048576"/>
    </sheetView>
  </sheetViews>
  <sheetFormatPr defaultColWidth="9.1796875" defaultRowHeight="14.5"/>
  <cols>
    <col min="1" max="1" width="7" style="123" bestFit="1" customWidth="1"/>
    <col min="2" max="2" width="62" style="124" bestFit="1" customWidth="1"/>
    <col min="3" max="3" width="6.26953125" style="123" bestFit="1" customWidth="1"/>
    <col min="4" max="4" width="5.81640625" style="123" bestFit="1" customWidth="1"/>
    <col min="5" max="5" width="8" style="125" customWidth="1"/>
    <col min="6" max="6" width="12.7265625" style="125" customWidth="1"/>
    <col min="7" max="13" width="9.1796875" style="66"/>
    <col min="14" max="15" width="11.26953125" style="66" customWidth="1"/>
    <col min="16" max="16" width="11.453125" style="66" customWidth="1"/>
    <col min="17" max="17" width="11.7265625" style="66" customWidth="1"/>
    <col min="18" max="16384" width="9.1796875" style="66"/>
  </cols>
  <sheetData>
    <row r="1" spans="1:17" ht="15" customHeight="1">
      <c r="A1" s="363" t="s">
        <v>370</v>
      </c>
      <c r="B1" s="364"/>
      <c r="C1" s="364"/>
      <c r="D1" s="364"/>
      <c r="E1" s="364"/>
      <c r="F1" s="365"/>
      <c r="G1" s="355" t="s">
        <v>355</v>
      </c>
      <c r="H1" s="355"/>
      <c r="I1" s="355"/>
      <c r="J1" s="355"/>
      <c r="K1" s="355"/>
      <c r="L1" s="355"/>
      <c r="M1" s="355" t="s">
        <v>356</v>
      </c>
      <c r="N1" s="355"/>
      <c r="O1" s="355"/>
      <c r="P1" s="355"/>
      <c r="Q1" s="356"/>
    </row>
    <row r="2" spans="1:17" ht="15" thickBot="1">
      <c r="A2" s="246" t="s">
        <v>161</v>
      </c>
      <c r="B2" s="247" t="s">
        <v>283</v>
      </c>
      <c r="C2" s="247" t="s">
        <v>1</v>
      </c>
      <c r="D2" s="247" t="s">
        <v>39</v>
      </c>
      <c r="E2" s="214" t="s">
        <v>33</v>
      </c>
      <c r="F2" s="214" t="s">
        <v>34</v>
      </c>
      <c r="G2" s="209" t="s">
        <v>357</v>
      </c>
      <c r="H2" s="209" t="s">
        <v>358</v>
      </c>
      <c r="I2" s="209" t="s">
        <v>379</v>
      </c>
      <c r="J2" s="209" t="s">
        <v>380</v>
      </c>
      <c r="K2" s="209" t="s">
        <v>367</v>
      </c>
      <c r="L2" s="209" t="s">
        <v>360</v>
      </c>
      <c r="M2" s="209" t="s">
        <v>357</v>
      </c>
      <c r="N2" s="209" t="s">
        <v>358</v>
      </c>
      <c r="O2" s="209" t="s">
        <v>379</v>
      </c>
      <c r="P2" s="209" t="s">
        <v>367</v>
      </c>
      <c r="Q2" s="209" t="s">
        <v>360</v>
      </c>
    </row>
    <row r="3" spans="1:17">
      <c r="A3" s="106">
        <v>1.01</v>
      </c>
      <c r="B3" s="110" t="s">
        <v>284</v>
      </c>
      <c r="C3" s="111" t="s">
        <v>285</v>
      </c>
      <c r="D3" s="112">
        <v>10</v>
      </c>
      <c r="E3" s="118">
        <v>1800</v>
      </c>
      <c r="F3" s="118">
        <f t="shared" ref="F3:F10" si="0">E3*$D3</f>
        <v>18000</v>
      </c>
      <c r="G3" s="248"/>
      <c r="H3" s="300">
        <v>4.7967023779879305</v>
      </c>
      <c r="I3" s="300">
        <v>3.6200299780017424</v>
      </c>
      <c r="J3" s="248">
        <v>10</v>
      </c>
      <c r="K3" s="300">
        <f>G3+H3+I3</f>
        <v>8.416732355989673</v>
      </c>
      <c r="L3" s="258">
        <f>K3-D3</f>
        <v>-1.583267644010327</v>
      </c>
      <c r="M3" s="259">
        <f>E3*G3</f>
        <v>0</v>
      </c>
      <c r="N3" s="301">
        <f>E3*H3</f>
        <v>8634.0642803782757</v>
      </c>
      <c r="O3" s="301">
        <f>+I3*E3</f>
        <v>6516.0539604031364</v>
      </c>
      <c r="P3" s="259">
        <f>M3+N3+O3</f>
        <v>15150.118240781412</v>
      </c>
      <c r="Q3" s="259">
        <f>P3-F3</f>
        <v>-2849.8817592185878</v>
      </c>
    </row>
    <row r="4" spans="1:17" ht="29">
      <c r="A4" s="107">
        <v>1.02</v>
      </c>
      <c r="B4" s="108" t="s">
        <v>286</v>
      </c>
      <c r="C4" s="113" t="s">
        <v>285</v>
      </c>
      <c r="D4" s="114">
        <v>13</v>
      </c>
      <c r="E4" s="119">
        <v>2000</v>
      </c>
      <c r="F4" s="119">
        <f t="shared" si="0"/>
        <v>26000</v>
      </c>
      <c r="G4" s="248"/>
      <c r="H4" s="300">
        <v>6.2357130913843104</v>
      </c>
      <c r="I4" s="300">
        <v>4.7060389714022639</v>
      </c>
      <c r="J4" s="248">
        <v>13</v>
      </c>
      <c r="K4" s="300">
        <f t="shared" ref="K4:K10" si="1">G4+H4+I4</f>
        <v>10.941752062786573</v>
      </c>
      <c r="L4" s="258">
        <f t="shared" ref="L4:L10" si="2">K4-D4</f>
        <v>-2.0582479372134266</v>
      </c>
      <c r="M4" s="259">
        <f t="shared" ref="M4:M10" si="3">E4*G4</f>
        <v>0</v>
      </c>
      <c r="N4" s="301">
        <f t="shared" ref="N4:N10" si="4">E4*H4</f>
        <v>12471.42618276862</v>
      </c>
      <c r="O4" s="301">
        <f t="shared" ref="O4:O10" si="5">+I4*E4</f>
        <v>9412.077942804528</v>
      </c>
      <c r="P4" s="259">
        <f t="shared" ref="P4:P10" si="6">M4+N4+O4</f>
        <v>21883.504125573148</v>
      </c>
      <c r="Q4" s="259">
        <f t="shared" ref="Q4:Q10" si="7">P4-F4</f>
        <v>-4116.4958744268515</v>
      </c>
    </row>
    <row r="5" spans="1:17" ht="43.5">
      <c r="A5" s="107">
        <v>1.03</v>
      </c>
      <c r="B5" s="108" t="s">
        <v>287</v>
      </c>
      <c r="C5" s="113" t="s">
        <v>285</v>
      </c>
      <c r="D5" s="114">
        <v>21</v>
      </c>
      <c r="E5" s="119">
        <v>3500</v>
      </c>
      <c r="F5" s="119">
        <f t="shared" si="0"/>
        <v>73500</v>
      </c>
      <c r="G5" s="248"/>
      <c r="H5" s="300">
        <v>10.073074993774656</v>
      </c>
      <c r="I5" s="300">
        <v>7.6020629538036575</v>
      </c>
      <c r="J5" s="248">
        <v>21</v>
      </c>
      <c r="K5" s="300">
        <f t="shared" si="1"/>
        <v>17.675137947578314</v>
      </c>
      <c r="L5" s="258">
        <f t="shared" si="2"/>
        <v>-3.3248620524216861</v>
      </c>
      <c r="M5" s="259">
        <f t="shared" si="3"/>
        <v>0</v>
      </c>
      <c r="N5" s="301">
        <f t="shared" si="4"/>
        <v>35255.762478211298</v>
      </c>
      <c r="O5" s="301">
        <f t="shared" si="5"/>
        <v>26607.2203383128</v>
      </c>
      <c r="P5" s="259">
        <f t="shared" si="6"/>
        <v>61862.982816524098</v>
      </c>
      <c r="Q5" s="259">
        <f t="shared" si="7"/>
        <v>-11637.017183475902</v>
      </c>
    </row>
    <row r="6" spans="1:17" ht="43.5">
      <c r="A6" s="107">
        <v>1.04</v>
      </c>
      <c r="B6" s="108" t="s">
        <v>288</v>
      </c>
      <c r="C6" s="113" t="s">
        <v>285</v>
      </c>
      <c r="D6" s="114">
        <v>4</v>
      </c>
      <c r="E6" s="101">
        <v>2500</v>
      </c>
      <c r="F6" s="119">
        <f t="shared" si="0"/>
        <v>10000</v>
      </c>
      <c r="G6" s="248"/>
      <c r="H6" s="300">
        <v>1.9186809511951726</v>
      </c>
      <c r="I6" s="300">
        <v>1.4480119912006968</v>
      </c>
      <c r="J6" s="248">
        <v>4</v>
      </c>
      <c r="K6" s="300">
        <f t="shared" si="1"/>
        <v>3.3666929423958694</v>
      </c>
      <c r="L6" s="258">
        <f t="shared" si="2"/>
        <v>-0.63330705760413064</v>
      </c>
      <c r="M6" s="259">
        <f t="shared" si="3"/>
        <v>0</v>
      </c>
      <c r="N6" s="301">
        <f t="shared" si="4"/>
        <v>4796.7023779879319</v>
      </c>
      <c r="O6" s="301">
        <f t="shared" si="5"/>
        <v>3620.0299780017422</v>
      </c>
      <c r="P6" s="259">
        <f t="shared" si="6"/>
        <v>8416.732355989674</v>
      </c>
      <c r="Q6" s="259">
        <f t="shared" si="7"/>
        <v>-1583.267644010326</v>
      </c>
    </row>
    <row r="7" spans="1:17" ht="29">
      <c r="A7" s="107">
        <v>1.05</v>
      </c>
      <c r="B7" s="108" t="s">
        <v>289</v>
      </c>
      <c r="C7" s="113" t="s">
        <v>285</v>
      </c>
      <c r="D7" s="114">
        <v>5</v>
      </c>
      <c r="E7" s="101">
        <v>2500</v>
      </c>
      <c r="F7" s="119">
        <f t="shared" si="0"/>
        <v>12500</v>
      </c>
      <c r="G7" s="248"/>
      <c r="H7" s="300">
        <v>2.3983511889939653</v>
      </c>
      <c r="I7" s="300">
        <v>1.8100149890008712</v>
      </c>
      <c r="J7" s="248">
        <v>5</v>
      </c>
      <c r="K7" s="300">
        <f t="shared" si="1"/>
        <v>4.2083661779948365</v>
      </c>
      <c r="L7" s="258">
        <f t="shared" si="2"/>
        <v>-0.79163382200516352</v>
      </c>
      <c r="M7" s="259">
        <f t="shared" si="3"/>
        <v>0</v>
      </c>
      <c r="N7" s="301">
        <f t="shared" si="4"/>
        <v>5995.8779724849128</v>
      </c>
      <c r="O7" s="301">
        <f t="shared" si="5"/>
        <v>4525.0374725021784</v>
      </c>
      <c r="P7" s="259">
        <f t="shared" si="6"/>
        <v>10520.915444987091</v>
      </c>
      <c r="Q7" s="259">
        <f t="shared" si="7"/>
        <v>-1979.0845550129088</v>
      </c>
    </row>
    <row r="8" spans="1:17" ht="29">
      <c r="A8" s="107">
        <v>1.06</v>
      </c>
      <c r="B8" s="108" t="s">
        <v>290</v>
      </c>
      <c r="C8" s="113" t="s">
        <v>285</v>
      </c>
      <c r="D8" s="114">
        <v>21</v>
      </c>
      <c r="E8" s="101">
        <v>2400</v>
      </c>
      <c r="F8" s="119">
        <f t="shared" si="0"/>
        <v>50400</v>
      </c>
      <c r="G8" s="248"/>
      <c r="H8" s="300">
        <v>10.073074993774656</v>
      </c>
      <c r="I8" s="300">
        <v>7.6020629538036575</v>
      </c>
      <c r="J8" s="248">
        <v>21</v>
      </c>
      <c r="K8" s="300">
        <f t="shared" si="1"/>
        <v>17.675137947578314</v>
      </c>
      <c r="L8" s="258">
        <f t="shared" si="2"/>
        <v>-3.3248620524216861</v>
      </c>
      <c r="M8" s="259">
        <f t="shared" si="3"/>
        <v>0</v>
      </c>
      <c r="N8" s="301">
        <f t="shared" si="4"/>
        <v>24175.379985059175</v>
      </c>
      <c r="O8" s="301">
        <f t="shared" si="5"/>
        <v>18244.951089128779</v>
      </c>
      <c r="P8" s="259">
        <f t="shared" si="6"/>
        <v>42420.331074187954</v>
      </c>
      <c r="Q8" s="259">
        <f t="shared" si="7"/>
        <v>-7979.6689258120459</v>
      </c>
    </row>
    <row r="9" spans="1:17" ht="29">
      <c r="A9" s="107">
        <v>1.07</v>
      </c>
      <c r="B9" s="108" t="s">
        <v>291</v>
      </c>
      <c r="C9" s="113" t="s">
        <v>285</v>
      </c>
      <c r="D9" s="114">
        <v>5</v>
      </c>
      <c r="E9" s="101">
        <v>1500</v>
      </c>
      <c r="F9" s="119">
        <f t="shared" si="0"/>
        <v>7500</v>
      </c>
      <c r="G9" s="248"/>
      <c r="H9" s="300">
        <v>2.3983511889939653</v>
      </c>
      <c r="I9" s="300">
        <v>1.8100149890008712</v>
      </c>
      <c r="J9" s="248">
        <v>5</v>
      </c>
      <c r="K9" s="300">
        <f t="shared" si="1"/>
        <v>4.2083661779948365</v>
      </c>
      <c r="L9" s="258">
        <f t="shared" si="2"/>
        <v>-0.79163382200516352</v>
      </c>
      <c r="M9" s="259">
        <f t="shared" si="3"/>
        <v>0</v>
      </c>
      <c r="N9" s="301">
        <f t="shared" si="4"/>
        <v>3597.5267834909478</v>
      </c>
      <c r="O9" s="301">
        <f t="shared" si="5"/>
        <v>2715.0224835013069</v>
      </c>
      <c r="P9" s="259">
        <f t="shared" si="6"/>
        <v>6312.5492669922551</v>
      </c>
      <c r="Q9" s="259">
        <f t="shared" si="7"/>
        <v>-1187.4507330077449</v>
      </c>
    </row>
    <row r="10" spans="1:17" ht="29.5" thickBot="1">
      <c r="A10" s="109">
        <v>1.08</v>
      </c>
      <c r="B10" s="115" t="s">
        <v>292</v>
      </c>
      <c r="C10" s="116" t="s">
        <v>293</v>
      </c>
      <c r="D10" s="117">
        <v>6</v>
      </c>
      <c r="E10" s="120">
        <v>650</v>
      </c>
      <c r="F10" s="120">
        <f t="shared" si="0"/>
        <v>3900</v>
      </c>
      <c r="G10" s="248"/>
      <c r="H10" s="300">
        <v>2.3983511889939653</v>
      </c>
      <c r="I10" s="300">
        <v>1.8100149890008712</v>
      </c>
      <c r="J10" s="248">
        <v>5</v>
      </c>
      <c r="K10" s="300">
        <f t="shared" si="1"/>
        <v>4.2083661779948365</v>
      </c>
      <c r="L10" s="258">
        <f t="shared" si="2"/>
        <v>-1.7916338220051635</v>
      </c>
      <c r="M10" s="259">
        <f t="shared" si="3"/>
        <v>0</v>
      </c>
      <c r="N10" s="301">
        <f t="shared" si="4"/>
        <v>1558.9282728460773</v>
      </c>
      <c r="O10" s="301">
        <f t="shared" si="5"/>
        <v>1176.5097428505662</v>
      </c>
      <c r="P10" s="259">
        <f t="shared" si="6"/>
        <v>2735.4380156966436</v>
      </c>
      <c r="Q10" s="259">
        <f t="shared" si="7"/>
        <v>-1164.5619843033564</v>
      </c>
    </row>
    <row r="11" spans="1:17" ht="15" thickBot="1">
      <c r="A11" s="121"/>
      <c r="B11" s="362" t="s">
        <v>32</v>
      </c>
      <c r="C11" s="362"/>
      <c r="D11" s="362"/>
      <c r="E11" s="122"/>
      <c r="F11" s="122">
        <f>SUM(F3:F10)</f>
        <v>201800</v>
      </c>
      <c r="G11" s="122"/>
      <c r="H11" s="122"/>
      <c r="I11" s="122"/>
      <c r="J11" s="122"/>
      <c r="K11" s="122"/>
      <c r="L11" s="122"/>
      <c r="M11" s="122">
        <f>SUM(M3:M10)</f>
        <v>0</v>
      </c>
      <c r="N11" s="122">
        <f>SUM(N3:N10)</f>
        <v>96485.668333227237</v>
      </c>
      <c r="O11" s="122">
        <f>SUM(O3:O10)</f>
        <v>72816.90300750504</v>
      </c>
      <c r="P11" s="122">
        <f t="shared" ref="P11:Q11" si="8">SUM(P3:P10)</f>
        <v>169302.57134073228</v>
      </c>
      <c r="Q11" s="122">
        <f t="shared" si="8"/>
        <v>-32497.428659267724</v>
      </c>
    </row>
  </sheetData>
  <mergeCells count="4">
    <mergeCell ref="G1:L1"/>
    <mergeCell ref="M1:Q1"/>
    <mergeCell ref="B11:D1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23"/>
  <sheetViews>
    <sheetView zoomScale="115" zoomScaleNormal="115" workbookViewId="0">
      <pane xSplit="6" ySplit="2" topLeftCell="J12" activePane="bottomRight" state="frozen"/>
      <selection activeCell="V22" sqref="V22"/>
      <selection pane="topRight" activeCell="V22" sqref="V22"/>
      <selection pane="bottomLeft" activeCell="V22" sqref="V22"/>
      <selection pane="bottomRight" activeCell="W5" sqref="W5"/>
    </sheetView>
  </sheetViews>
  <sheetFormatPr defaultColWidth="5.453125" defaultRowHeight="14.5"/>
  <cols>
    <col min="1" max="1" width="6" style="104" bestFit="1" customWidth="1"/>
    <col min="2" max="3" width="28.26953125" style="104" bestFit="1" customWidth="1"/>
    <col min="4" max="4" width="9" style="104" bestFit="1" customWidth="1"/>
    <col min="5" max="5" width="10.81640625" style="104" bestFit="1" customWidth="1"/>
    <col min="6" max="6" width="4.81640625" style="104" bestFit="1" customWidth="1"/>
    <col min="7" max="7" width="8.1796875" style="103" bestFit="1" customWidth="1"/>
    <col min="8" max="8" width="11.54296875" style="103" bestFit="1" customWidth="1"/>
    <col min="9" max="9" width="7.26953125" style="104" customWidth="1"/>
    <col min="10" max="11" width="10.1796875" style="104" customWidth="1"/>
    <col min="12" max="12" width="8.7265625" style="104" customWidth="1"/>
    <col min="13" max="13" width="10.26953125" style="104" customWidth="1"/>
    <col min="14" max="14" width="8.26953125" style="104" customWidth="1"/>
    <col min="15" max="15" width="9.54296875" style="104" bestFit="1" customWidth="1"/>
    <col min="16" max="16" width="11" style="104" bestFit="1" customWidth="1"/>
    <col min="17" max="17" width="9.54296875" style="104" bestFit="1" customWidth="1"/>
    <col min="18" max="18" width="11.7265625" style="104" customWidth="1"/>
    <col min="19" max="203" width="5.453125" style="104" customWidth="1"/>
    <col min="204" max="16384" width="5.453125" style="66"/>
  </cols>
  <sheetData>
    <row r="1" spans="1:18" ht="18.75" customHeight="1">
      <c r="A1" s="368" t="s">
        <v>371</v>
      </c>
      <c r="B1" s="369"/>
      <c r="C1" s="369"/>
      <c r="D1" s="369"/>
      <c r="E1" s="369"/>
      <c r="F1" s="369"/>
      <c r="G1" s="369"/>
      <c r="H1" s="370"/>
      <c r="I1" s="349" t="s">
        <v>355</v>
      </c>
      <c r="J1" s="349"/>
      <c r="K1" s="349"/>
      <c r="L1" s="349"/>
      <c r="M1" s="349"/>
      <c r="N1" s="349" t="s">
        <v>356</v>
      </c>
      <c r="O1" s="349"/>
      <c r="P1" s="349"/>
      <c r="Q1" s="349"/>
      <c r="R1" s="349"/>
    </row>
    <row r="2" spans="1:18">
      <c r="A2" s="303" t="s">
        <v>295</v>
      </c>
      <c r="B2" s="304" t="s">
        <v>296</v>
      </c>
      <c r="C2" s="304" t="s">
        <v>297</v>
      </c>
      <c r="D2" s="250" t="s">
        <v>298</v>
      </c>
      <c r="E2" s="250" t="s">
        <v>299</v>
      </c>
      <c r="F2" s="250" t="s">
        <v>255</v>
      </c>
      <c r="G2" s="251" t="s">
        <v>33</v>
      </c>
      <c r="H2" s="251" t="s">
        <v>34</v>
      </c>
      <c r="I2" s="202" t="s">
        <v>357</v>
      </c>
      <c r="J2" s="202" t="s">
        <v>358</v>
      </c>
      <c r="K2" s="202" t="s">
        <v>379</v>
      </c>
      <c r="L2" s="202" t="s">
        <v>367</v>
      </c>
      <c r="M2" s="202" t="s">
        <v>360</v>
      </c>
      <c r="N2" s="202" t="s">
        <v>357</v>
      </c>
      <c r="O2" s="202" t="s">
        <v>358</v>
      </c>
      <c r="P2" s="202" t="s">
        <v>379</v>
      </c>
      <c r="Q2" s="202" t="s">
        <v>367</v>
      </c>
      <c r="R2" s="202" t="s">
        <v>360</v>
      </c>
    </row>
    <row r="3" spans="1:18" ht="58">
      <c r="A3" s="218">
        <v>1</v>
      </c>
      <c r="B3" s="218" t="s">
        <v>300</v>
      </c>
      <c r="C3" s="306" t="s">
        <v>301</v>
      </c>
      <c r="D3" s="208" t="s">
        <v>302</v>
      </c>
      <c r="E3" s="218" t="s">
        <v>303</v>
      </c>
      <c r="F3" s="218">
        <v>8</v>
      </c>
      <c r="G3" s="254">
        <v>2500</v>
      </c>
      <c r="H3" s="254">
        <f t="shared" ref="H3:H12" si="0">G3*$F3</f>
        <v>20000</v>
      </c>
      <c r="I3" s="249"/>
      <c r="J3" s="307">
        <v>3.8373619023903451</v>
      </c>
      <c r="K3" s="307">
        <v>2.8960239824013936</v>
      </c>
      <c r="L3" s="302">
        <f t="shared" ref="L3:L22" si="1">I3+J3+K3</f>
        <v>6.7333858847917387</v>
      </c>
      <c r="M3" s="249">
        <f>L3-F3</f>
        <v>-1.2666141152082613</v>
      </c>
      <c r="N3" s="260">
        <f>I3*G3</f>
        <v>0</v>
      </c>
      <c r="O3" s="260">
        <f>G3*J3</f>
        <v>9593.4047559758637</v>
      </c>
      <c r="P3" s="302">
        <f>+K3*G3-4.39250000030733</f>
        <v>7235.667456003177</v>
      </c>
      <c r="Q3" s="260">
        <f>N3+O3+P3</f>
        <v>16829.072211979041</v>
      </c>
      <c r="R3" s="260">
        <f>Q3-H3</f>
        <v>-3170.9277880209593</v>
      </c>
    </row>
    <row r="4" spans="1:18" ht="43.5">
      <c r="A4" s="218">
        <v>2</v>
      </c>
      <c r="B4" s="218" t="s">
        <v>304</v>
      </c>
      <c r="C4" s="306" t="s">
        <v>305</v>
      </c>
      <c r="D4" s="306" t="s">
        <v>306</v>
      </c>
      <c r="E4" s="218" t="s">
        <v>303</v>
      </c>
      <c r="F4" s="218">
        <v>0</v>
      </c>
      <c r="G4" s="254">
        <v>4500</v>
      </c>
      <c r="H4" s="254">
        <f t="shared" si="0"/>
        <v>0</v>
      </c>
      <c r="I4" s="249"/>
      <c r="J4" s="307">
        <v>0</v>
      </c>
      <c r="K4" s="307">
        <v>0</v>
      </c>
      <c r="L4" s="302">
        <f t="shared" si="1"/>
        <v>0</v>
      </c>
      <c r="M4" s="249"/>
      <c r="N4" s="249"/>
      <c r="O4" s="249"/>
      <c r="P4" s="302">
        <f t="shared" ref="P4:P22" si="2">+K4*G4</f>
        <v>0</v>
      </c>
      <c r="Q4" s="260">
        <f t="shared" ref="Q4:Q22" si="3">N4+O4+P4</f>
        <v>0</v>
      </c>
      <c r="R4" s="249"/>
    </row>
    <row r="5" spans="1:18" ht="116">
      <c r="A5" s="218">
        <v>3</v>
      </c>
      <c r="B5" s="218" t="s">
        <v>307</v>
      </c>
      <c r="C5" s="306" t="s">
        <v>344</v>
      </c>
      <c r="D5" s="208" t="s">
        <v>308</v>
      </c>
      <c r="E5" s="218" t="s">
        <v>303</v>
      </c>
      <c r="F5" s="218">
        <v>0</v>
      </c>
      <c r="G5" s="254">
        <v>12500</v>
      </c>
      <c r="H5" s="254">
        <f t="shared" si="0"/>
        <v>0</v>
      </c>
      <c r="I5" s="249"/>
      <c r="J5" s="307">
        <v>0</v>
      </c>
      <c r="K5" s="307">
        <v>0</v>
      </c>
      <c r="L5" s="302">
        <f t="shared" si="1"/>
        <v>0</v>
      </c>
      <c r="M5" s="249"/>
      <c r="N5" s="249"/>
      <c r="O5" s="249"/>
      <c r="P5" s="302">
        <f t="shared" si="2"/>
        <v>0</v>
      </c>
      <c r="Q5" s="260">
        <f t="shared" si="3"/>
        <v>0</v>
      </c>
      <c r="R5" s="249"/>
    </row>
    <row r="6" spans="1:18" ht="116">
      <c r="A6" s="218">
        <v>4</v>
      </c>
      <c r="B6" s="218" t="s">
        <v>307</v>
      </c>
      <c r="C6" s="306" t="s">
        <v>345</v>
      </c>
      <c r="D6" s="208" t="s">
        <v>309</v>
      </c>
      <c r="E6" s="218" t="s">
        <v>303</v>
      </c>
      <c r="F6" s="218">
        <v>1</v>
      </c>
      <c r="G6" s="254">
        <v>7000</v>
      </c>
      <c r="H6" s="254">
        <f t="shared" si="0"/>
        <v>7000</v>
      </c>
      <c r="I6" s="249"/>
      <c r="J6" s="307">
        <v>0.47967023779879314</v>
      </c>
      <c r="K6" s="307">
        <v>0.3620029978001742</v>
      </c>
      <c r="L6" s="302">
        <f t="shared" si="1"/>
        <v>0.84167323559896734</v>
      </c>
      <c r="M6" s="249">
        <f>L6-F6</f>
        <v>-0.15832676440103266</v>
      </c>
      <c r="N6" s="260">
        <f>I6*G6</f>
        <v>0</v>
      </c>
      <c r="O6" s="260">
        <f>G6*J6</f>
        <v>3357.6916645915521</v>
      </c>
      <c r="P6" s="302">
        <f t="shared" si="2"/>
        <v>2534.0209846012194</v>
      </c>
      <c r="Q6" s="260">
        <f t="shared" si="3"/>
        <v>5891.712649192772</v>
      </c>
      <c r="R6" s="260">
        <f>Q6-H6</f>
        <v>-1108.287350807228</v>
      </c>
    </row>
    <row r="7" spans="1:18" ht="116">
      <c r="A7" s="218">
        <v>5</v>
      </c>
      <c r="B7" s="218" t="s">
        <v>307</v>
      </c>
      <c r="C7" s="306" t="s">
        <v>346</v>
      </c>
      <c r="D7" s="208" t="s">
        <v>310</v>
      </c>
      <c r="E7" s="218" t="s">
        <v>303</v>
      </c>
      <c r="F7" s="218">
        <v>0</v>
      </c>
      <c r="G7" s="254">
        <v>25000</v>
      </c>
      <c r="H7" s="254">
        <f t="shared" si="0"/>
        <v>0</v>
      </c>
      <c r="I7" s="249"/>
      <c r="J7" s="307">
        <v>0</v>
      </c>
      <c r="K7" s="307">
        <v>0</v>
      </c>
      <c r="L7" s="302">
        <f t="shared" si="1"/>
        <v>0</v>
      </c>
      <c r="M7" s="249"/>
      <c r="N7" s="249"/>
      <c r="O7" s="249"/>
      <c r="P7" s="302">
        <f t="shared" si="2"/>
        <v>0</v>
      </c>
      <c r="Q7" s="260">
        <f t="shared" si="3"/>
        <v>0</v>
      </c>
      <c r="R7" s="249"/>
    </row>
    <row r="8" spans="1:18" ht="116">
      <c r="A8" s="218">
        <v>6</v>
      </c>
      <c r="B8" s="218" t="s">
        <v>307</v>
      </c>
      <c r="C8" s="306" t="s">
        <v>347</v>
      </c>
      <c r="D8" s="208" t="s">
        <v>311</v>
      </c>
      <c r="E8" s="218" t="s">
        <v>303</v>
      </c>
      <c r="F8" s="218">
        <v>0</v>
      </c>
      <c r="G8" s="254">
        <v>30000</v>
      </c>
      <c r="H8" s="254">
        <f t="shared" si="0"/>
        <v>0</v>
      </c>
      <c r="I8" s="249"/>
      <c r="J8" s="307">
        <v>0</v>
      </c>
      <c r="K8" s="307">
        <v>0</v>
      </c>
      <c r="L8" s="302">
        <f t="shared" si="1"/>
        <v>0</v>
      </c>
      <c r="M8" s="249"/>
      <c r="N8" s="249"/>
      <c r="O8" s="249"/>
      <c r="P8" s="302">
        <f t="shared" si="2"/>
        <v>0</v>
      </c>
      <c r="Q8" s="260">
        <f t="shared" si="3"/>
        <v>0</v>
      </c>
      <c r="R8" s="249"/>
    </row>
    <row r="9" spans="1:18" ht="87">
      <c r="A9" s="218">
        <f t="shared" ref="A9:A22" si="4">A8+1</f>
        <v>7</v>
      </c>
      <c r="B9" s="208" t="s">
        <v>312</v>
      </c>
      <c r="C9" s="306" t="s">
        <v>313</v>
      </c>
      <c r="D9" s="208" t="s">
        <v>314</v>
      </c>
      <c r="E9" s="218"/>
      <c r="F9" s="218">
        <v>0</v>
      </c>
      <c r="G9" s="254">
        <v>1000</v>
      </c>
      <c r="H9" s="254">
        <f t="shared" si="0"/>
        <v>0</v>
      </c>
      <c r="I9" s="249"/>
      <c r="J9" s="307">
        <v>0</v>
      </c>
      <c r="K9" s="307">
        <v>0</v>
      </c>
      <c r="L9" s="302">
        <f t="shared" si="1"/>
        <v>0</v>
      </c>
      <c r="M9" s="249"/>
      <c r="N9" s="249"/>
      <c r="O9" s="249"/>
      <c r="P9" s="302">
        <f t="shared" si="2"/>
        <v>0</v>
      </c>
      <c r="Q9" s="260">
        <f t="shared" si="3"/>
        <v>0</v>
      </c>
      <c r="R9" s="249"/>
    </row>
    <row r="10" spans="1:18" ht="29">
      <c r="A10" s="218">
        <f t="shared" si="4"/>
        <v>8</v>
      </c>
      <c r="B10" s="308" t="s">
        <v>315</v>
      </c>
      <c r="C10" s="306" t="s">
        <v>316</v>
      </c>
      <c r="D10" s="306" t="s">
        <v>317</v>
      </c>
      <c r="E10" s="255" t="s">
        <v>318</v>
      </c>
      <c r="F10" s="255">
        <v>0</v>
      </c>
      <c r="G10" s="254">
        <v>5000</v>
      </c>
      <c r="H10" s="254">
        <f t="shared" si="0"/>
        <v>0</v>
      </c>
      <c r="I10" s="249"/>
      <c r="J10" s="307">
        <v>0</v>
      </c>
      <c r="K10" s="307">
        <v>0</v>
      </c>
      <c r="L10" s="302">
        <f t="shared" si="1"/>
        <v>0</v>
      </c>
      <c r="M10" s="249"/>
      <c r="N10" s="249"/>
      <c r="O10" s="249"/>
      <c r="P10" s="302">
        <f t="shared" si="2"/>
        <v>0</v>
      </c>
      <c r="Q10" s="260">
        <f t="shared" si="3"/>
        <v>0</v>
      </c>
      <c r="R10" s="249"/>
    </row>
    <row r="11" spans="1:18" ht="29">
      <c r="A11" s="218">
        <f t="shared" si="4"/>
        <v>9</v>
      </c>
      <c r="B11" s="308" t="s">
        <v>315</v>
      </c>
      <c r="C11" s="306" t="s">
        <v>319</v>
      </c>
      <c r="D11" s="306" t="s">
        <v>317</v>
      </c>
      <c r="E11" s="255" t="s">
        <v>318</v>
      </c>
      <c r="F11" s="218">
        <v>1</v>
      </c>
      <c r="G11" s="254">
        <v>7500</v>
      </c>
      <c r="H11" s="254">
        <f t="shared" si="0"/>
        <v>7500</v>
      </c>
      <c r="I11" s="249"/>
      <c r="J11" s="307">
        <v>0.47967023779879314</v>
      </c>
      <c r="K11" s="307">
        <v>0.3620029978001742</v>
      </c>
      <c r="L11" s="302">
        <f t="shared" si="1"/>
        <v>0.84167323559896734</v>
      </c>
      <c r="M11" s="249">
        <f>L11-F11</f>
        <v>-0.15832676440103266</v>
      </c>
      <c r="N11" s="260">
        <f>I11*G11</f>
        <v>0</v>
      </c>
      <c r="O11" s="260">
        <f>G11*J11</f>
        <v>3597.5267834909487</v>
      </c>
      <c r="P11" s="302">
        <f t="shared" si="2"/>
        <v>2715.0224835013064</v>
      </c>
      <c r="Q11" s="260">
        <f t="shared" si="3"/>
        <v>6312.5492669922551</v>
      </c>
      <c r="R11" s="260">
        <f>Q11-H11</f>
        <v>-1187.4507330077449</v>
      </c>
    </row>
    <row r="12" spans="1:18" ht="29">
      <c r="A12" s="218">
        <f t="shared" si="4"/>
        <v>10</v>
      </c>
      <c r="B12" s="309" t="s">
        <v>320</v>
      </c>
      <c r="C12" s="306" t="s">
        <v>321</v>
      </c>
      <c r="D12" s="255" t="s">
        <v>322</v>
      </c>
      <c r="E12" s="306" t="s">
        <v>323</v>
      </c>
      <c r="F12" s="218">
        <v>1</v>
      </c>
      <c r="G12" s="254">
        <v>14700</v>
      </c>
      <c r="H12" s="254">
        <f t="shared" si="0"/>
        <v>14700</v>
      </c>
      <c r="I12" s="249"/>
      <c r="J12" s="307">
        <v>0.47967023779879314</v>
      </c>
      <c r="K12" s="307">
        <v>0.3620029978001742</v>
      </c>
      <c r="L12" s="302">
        <f t="shared" si="1"/>
        <v>0.84167323559896734</v>
      </c>
      <c r="M12" s="249">
        <f>L12-F12</f>
        <v>-0.15832676440103266</v>
      </c>
      <c r="N12" s="260">
        <f>I12*G12</f>
        <v>0</v>
      </c>
      <c r="O12" s="260">
        <f>G12*J12</f>
        <v>7051.1524956422591</v>
      </c>
      <c r="P12" s="302">
        <f t="shared" si="2"/>
        <v>5321.4440676625609</v>
      </c>
      <c r="Q12" s="260">
        <f t="shared" si="3"/>
        <v>12372.59656330482</v>
      </c>
      <c r="R12" s="260">
        <f>Q12-H12</f>
        <v>-2327.4034366951801</v>
      </c>
    </row>
    <row r="13" spans="1:18">
      <c r="A13" s="218">
        <f t="shared" si="4"/>
        <v>11</v>
      </c>
      <c r="B13" s="309" t="s">
        <v>324</v>
      </c>
      <c r="C13" s="208"/>
      <c r="D13" s="306"/>
      <c r="E13" s="306"/>
      <c r="F13" s="208"/>
      <c r="G13" s="254"/>
      <c r="H13" s="254"/>
      <c r="I13" s="249"/>
      <c r="J13" s="307">
        <v>0</v>
      </c>
      <c r="K13" s="307">
        <v>0</v>
      </c>
      <c r="L13" s="302">
        <f t="shared" si="1"/>
        <v>0</v>
      </c>
      <c r="M13" s="249"/>
      <c r="N13" s="249"/>
      <c r="O13" s="249"/>
      <c r="P13" s="302">
        <f t="shared" si="2"/>
        <v>0</v>
      </c>
      <c r="Q13" s="260">
        <f t="shared" si="3"/>
        <v>0</v>
      </c>
      <c r="R13" s="249"/>
    </row>
    <row r="14" spans="1:18">
      <c r="A14" s="218">
        <f t="shared" si="4"/>
        <v>12</v>
      </c>
      <c r="B14" s="309" t="s">
        <v>325</v>
      </c>
      <c r="C14" s="208"/>
      <c r="D14" s="306"/>
      <c r="E14" s="306"/>
      <c r="F14" s="208"/>
      <c r="G14" s="254"/>
      <c r="H14" s="254"/>
      <c r="I14" s="249"/>
      <c r="J14" s="307">
        <v>0</v>
      </c>
      <c r="K14" s="307">
        <v>0</v>
      </c>
      <c r="L14" s="302">
        <f t="shared" si="1"/>
        <v>0</v>
      </c>
      <c r="M14" s="249"/>
      <c r="N14" s="249"/>
      <c r="O14" s="249"/>
      <c r="P14" s="302">
        <f t="shared" si="2"/>
        <v>0</v>
      </c>
      <c r="Q14" s="260">
        <f t="shared" si="3"/>
        <v>0</v>
      </c>
      <c r="R14" s="249"/>
    </row>
    <row r="15" spans="1:18" ht="29">
      <c r="A15" s="218">
        <f t="shared" si="4"/>
        <v>13</v>
      </c>
      <c r="B15" s="218" t="s">
        <v>326</v>
      </c>
      <c r="C15" s="208" t="s">
        <v>327</v>
      </c>
      <c r="D15" s="255"/>
      <c r="E15" s="306" t="s">
        <v>328</v>
      </c>
      <c r="F15" s="208">
        <v>1</v>
      </c>
      <c r="G15" s="254">
        <v>2000</v>
      </c>
      <c r="H15" s="254">
        <f t="shared" ref="H15:H22" si="5">G15*$F15</f>
        <v>2000</v>
      </c>
      <c r="I15" s="249"/>
      <c r="J15" s="307">
        <v>0.47967023779879314</v>
      </c>
      <c r="K15" s="307">
        <v>0.3620029978001742</v>
      </c>
      <c r="L15" s="302">
        <f t="shared" si="1"/>
        <v>0.84167323559896734</v>
      </c>
      <c r="M15" s="249">
        <f t="shared" ref="M15:M22" si="6">L15-F15</f>
        <v>-0.15832676440103266</v>
      </c>
      <c r="N15" s="260">
        <f t="shared" ref="N15:N22" si="7">I15*G15</f>
        <v>0</v>
      </c>
      <c r="O15" s="260">
        <f t="shared" ref="O15:O22" si="8">G15*J15</f>
        <v>959.34047559758631</v>
      </c>
      <c r="P15" s="302">
        <f t="shared" si="2"/>
        <v>724.00599560034834</v>
      </c>
      <c r="Q15" s="260">
        <f t="shared" si="3"/>
        <v>1683.3464711979345</v>
      </c>
      <c r="R15" s="260">
        <f t="shared" ref="R15:R22" si="9">Q15-H15</f>
        <v>-316.65352880206547</v>
      </c>
    </row>
    <row r="16" spans="1:18" ht="29">
      <c r="A16" s="218">
        <f t="shared" si="4"/>
        <v>14</v>
      </c>
      <c r="B16" s="218" t="s">
        <v>326</v>
      </c>
      <c r="C16" s="208" t="s">
        <v>329</v>
      </c>
      <c r="D16" s="255"/>
      <c r="E16" s="306" t="s">
        <v>328</v>
      </c>
      <c r="F16" s="208">
        <v>0</v>
      </c>
      <c r="G16" s="254">
        <v>3000</v>
      </c>
      <c r="H16" s="254">
        <f t="shared" si="5"/>
        <v>0</v>
      </c>
      <c r="I16" s="249"/>
      <c r="J16" s="307">
        <v>0</v>
      </c>
      <c r="K16" s="307">
        <v>0</v>
      </c>
      <c r="L16" s="302">
        <f t="shared" si="1"/>
        <v>0</v>
      </c>
      <c r="M16" s="249">
        <f t="shared" si="6"/>
        <v>0</v>
      </c>
      <c r="N16" s="260">
        <f t="shared" si="7"/>
        <v>0</v>
      </c>
      <c r="O16" s="260">
        <f t="shared" si="8"/>
        <v>0</v>
      </c>
      <c r="P16" s="302">
        <f t="shared" si="2"/>
        <v>0</v>
      </c>
      <c r="Q16" s="260">
        <f t="shared" si="3"/>
        <v>0</v>
      </c>
      <c r="R16" s="260">
        <f t="shared" si="9"/>
        <v>0</v>
      </c>
    </row>
    <row r="17" spans="1:205">
      <c r="A17" s="218">
        <f t="shared" si="4"/>
        <v>15</v>
      </c>
      <c r="B17" s="309" t="s">
        <v>330</v>
      </c>
      <c r="C17" s="208" t="s">
        <v>331</v>
      </c>
      <c r="D17" s="306"/>
      <c r="E17" s="306" t="s">
        <v>332</v>
      </c>
      <c r="F17" s="208">
        <v>1</v>
      </c>
      <c r="G17" s="254">
        <v>2200</v>
      </c>
      <c r="H17" s="254">
        <f t="shared" si="5"/>
        <v>2200</v>
      </c>
      <c r="I17" s="249"/>
      <c r="J17" s="307">
        <v>0.47967023779879314</v>
      </c>
      <c r="K17" s="307">
        <v>0.3620029978001742</v>
      </c>
      <c r="L17" s="302">
        <f t="shared" si="1"/>
        <v>0.84167323559896734</v>
      </c>
      <c r="M17" s="249">
        <f t="shared" si="6"/>
        <v>-0.15832676440103266</v>
      </c>
      <c r="N17" s="260">
        <f t="shared" si="7"/>
        <v>0</v>
      </c>
      <c r="O17" s="260">
        <f t="shared" si="8"/>
        <v>1055.2745231573449</v>
      </c>
      <c r="P17" s="302">
        <f t="shared" si="2"/>
        <v>796.40659516038329</v>
      </c>
      <c r="Q17" s="260">
        <f t="shared" si="3"/>
        <v>1851.6811183177283</v>
      </c>
      <c r="R17" s="260">
        <f t="shared" si="9"/>
        <v>-348.31888168227169</v>
      </c>
    </row>
    <row r="18" spans="1:205">
      <c r="A18" s="218">
        <f t="shared" si="4"/>
        <v>16</v>
      </c>
      <c r="B18" s="310" t="s">
        <v>333</v>
      </c>
      <c r="C18" s="257" t="s">
        <v>334</v>
      </c>
      <c r="D18" s="257"/>
      <c r="E18" s="310" t="s">
        <v>303</v>
      </c>
      <c r="F18" s="256">
        <v>1</v>
      </c>
      <c r="G18" s="254">
        <v>10500</v>
      </c>
      <c r="H18" s="254">
        <f t="shared" si="5"/>
        <v>10500</v>
      </c>
      <c r="I18" s="249"/>
      <c r="J18" s="307">
        <v>0.47967023779879314</v>
      </c>
      <c r="K18" s="307">
        <v>0.3620029978001742</v>
      </c>
      <c r="L18" s="302">
        <f t="shared" si="1"/>
        <v>0.84167323559896734</v>
      </c>
      <c r="M18" s="249">
        <f t="shared" si="6"/>
        <v>-0.15832676440103266</v>
      </c>
      <c r="N18" s="260">
        <f t="shared" si="7"/>
        <v>0</v>
      </c>
      <c r="O18" s="260">
        <f t="shared" si="8"/>
        <v>5036.5374968873284</v>
      </c>
      <c r="P18" s="302">
        <f t="shared" si="2"/>
        <v>3801.0314769018291</v>
      </c>
      <c r="Q18" s="260">
        <f t="shared" si="3"/>
        <v>8837.5689737891571</v>
      </c>
      <c r="R18" s="260">
        <f t="shared" si="9"/>
        <v>-1662.4310262108429</v>
      </c>
    </row>
    <row r="19" spans="1:205">
      <c r="A19" s="218">
        <f t="shared" si="4"/>
        <v>17</v>
      </c>
      <c r="B19" s="310" t="s">
        <v>335</v>
      </c>
      <c r="C19" s="257" t="s">
        <v>336</v>
      </c>
      <c r="D19" s="257" t="s">
        <v>337</v>
      </c>
      <c r="E19" s="257" t="s">
        <v>338</v>
      </c>
      <c r="F19" s="257">
        <v>0</v>
      </c>
      <c r="G19" s="254">
        <v>32000</v>
      </c>
      <c r="H19" s="254">
        <f t="shared" si="5"/>
        <v>0</v>
      </c>
      <c r="I19" s="249"/>
      <c r="J19" s="307">
        <v>0</v>
      </c>
      <c r="K19" s="307">
        <v>0</v>
      </c>
      <c r="L19" s="302">
        <f t="shared" si="1"/>
        <v>0</v>
      </c>
      <c r="M19" s="249">
        <f t="shared" si="6"/>
        <v>0</v>
      </c>
      <c r="N19" s="260">
        <f t="shared" si="7"/>
        <v>0</v>
      </c>
      <c r="O19" s="260">
        <f t="shared" si="8"/>
        <v>0</v>
      </c>
      <c r="P19" s="302">
        <f t="shared" si="2"/>
        <v>0</v>
      </c>
      <c r="Q19" s="260">
        <f t="shared" si="3"/>
        <v>0</v>
      </c>
      <c r="R19" s="260">
        <f t="shared" si="9"/>
        <v>0</v>
      </c>
    </row>
    <row r="20" spans="1:205">
      <c r="A20" s="218">
        <f t="shared" si="4"/>
        <v>18</v>
      </c>
      <c r="B20" s="310" t="s">
        <v>335</v>
      </c>
      <c r="C20" s="257" t="s">
        <v>339</v>
      </c>
      <c r="D20" s="257" t="s">
        <v>340</v>
      </c>
      <c r="E20" s="257" t="s">
        <v>338</v>
      </c>
      <c r="F20" s="257">
        <v>0</v>
      </c>
      <c r="G20" s="254">
        <v>28000</v>
      </c>
      <c r="H20" s="254">
        <f t="shared" si="5"/>
        <v>0</v>
      </c>
      <c r="I20" s="249"/>
      <c r="J20" s="307">
        <v>0</v>
      </c>
      <c r="K20" s="307">
        <v>0</v>
      </c>
      <c r="L20" s="302">
        <f t="shared" si="1"/>
        <v>0</v>
      </c>
      <c r="M20" s="249">
        <f t="shared" si="6"/>
        <v>0</v>
      </c>
      <c r="N20" s="260">
        <f t="shared" si="7"/>
        <v>0</v>
      </c>
      <c r="O20" s="260">
        <f t="shared" si="8"/>
        <v>0</v>
      </c>
      <c r="P20" s="302">
        <f t="shared" si="2"/>
        <v>0</v>
      </c>
      <c r="Q20" s="260">
        <f t="shared" si="3"/>
        <v>0</v>
      </c>
      <c r="R20" s="260">
        <f t="shared" si="9"/>
        <v>0</v>
      </c>
    </row>
    <row r="21" spans="1:205">
      <c r="A21" s="218">
        <f t="shared" si="4"/>
        <v>19</v>
      </c>
      <c r="B21" s="310" t="s">
        <v>335</v>
      </c>
      <c r="C21" s="257" t="s">
        <v>339</v>
      </c>
      <c r="D21" s="257" t="s">
        <v>341</v>
      </c>
      <c r="E21" s="257" t="s">
        <v>338</v>
      </c>
      <c r="F21" s="257">
        <v>0</v>
      </c>
      <c r="G21" s="254">
        <v>32000</v>
      </c>
      <c r="H21" s="254">
        <f t="shared" si="5"/>
        <v>0</v>
      </c>
      <c r="I21" s="249"/>
      <c r="J21" s="307">
        <v>0</v>
      </c>
      <c r="K21" s="307">
        <v>0</v>
      </c>
      <c r="L21" s="302">
        <f t="shared" si="1"/>
        <v>0</v>
      </c>
      <c r="M21" s="249">
        <f t="shared" si="6"/>
        <v>0</v>
      </c>
      <c r="N21" s="260">
        <f t="shared" si="7"/>
        <v>0</v>
      </c>
      <c r="O21" s="260">
        <f t="shared" si="8"/>
        <v>0</v>
      </c>
      <c r="P21" s="302">
        <f t="shared" si="2"/>
        <v>0</v>
      </c>
      <c r="Q21" s="260">
        <f t="shared" si="3"/>
        <v>0</v>
      </c>
      <c r="R21" s="260">
        <f t="shared" si="9"/>
        <v>0</v>
      </c>
    </row>
    <row r="22" spans="1:205">
      <c r="A22" s="218">
        <f t="shared" si="4"/>
        <v>20</v>
      </c>
      <c r="B22" s="310" t="s">
        <v>342</v>
      </c>
      <c r="C22" s="257" t="s">
        <v>334</v>
      </c>
      <c r="D22" s="257"/>
      <c r="E22" s="257" t="s">
        <v>338</v>
      </c>
      <c r="F22" s="257">
        <v>0</v>
      </c>
      <c r="G22" s="254">
        <v>50000</v>
      </c>
      <c r="H22" s="254">
        <f t="shared" si="5"/>
        <v>0</v>
      </c>
      <c r="I22" s="249"/>
      <c r="J22" s="307">
        <v>0</v>
      </c>
      <c r="K22" s="307">
        <v>0</v>
      </c>
      <c r="L22" s="302">
        <f t="shared" si="1"/>
        <v>0</v>
      </c>
      <c r="M22" s="249">
        <f t="shared" si="6"/>
        <v>0</v>
      </c>
      <c r="N22" s="260">
        <f t="shared" si="7"/>
        <v>0</v>
      </c>
      <c r="O22" s="260">
        <f t="shared" si="8"/>
        <v>0</v>
      </c>
      <c r="P22" s="302">
        <f t="shared" si="2"/>
        <v>0</v>
      </c>
      <c r="Q22" s="260">
        <f t="shared" si="3"/>
        <v>0</v>
      </c>
      <c r="R22" s="260">
        <f t="shared" si="9"/>
        <v>0</v>
      </c>
    </row>
    <row r="23" spans="1:205" ht="15" thickBot="1">
      <c r="A23" s="366" t="s">
        <v>343</v>
      </c>
      <c r="B23" s="367"/>
      <c r="C23" s="367"/>
      <c r="D23" s="367"/>
      <c r="E23" s="367"/>
      <c r="F23" s="252"/>
      <c r="G23" s="253"/>
      <c r="H23" s="253">
        <f>SUM(H3:H22)</f>
        <v>63900</v>
      </c>
      <c r="I23" s="305"/>
      <c r="J23" s="305"/>
      <c r="K23" s="305"/>
      <c r="L23" s="305"/>
      <c r="M23" s="305"/>
      <c r="N23" s="253">
        <f>SUM(N3:N22)</f>
        <v>0</v>
      </c>
      <c r="O23" s="253">
        <f>SUM(O3:O22)</f>
        <v>30650.928195342884</v>
      </c>
      <c r="P23" s="253">
        <f>SUM(P3:P22)</f>
        <v>23127.599059430828</v>
      </c>
      <c r="Q23" s="253">
        <f t="shared" ref="Q23:R23" si="10">SUM(Q3:Q22)</f>
        <v>53778.527254773704</v>
      </c>
      <c r="R23" s="253">
        <f t="shared" si="10"/>
        <v>-10121.472745226292</v>
      </c>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2"/>
      <c r="GW23" s="102"/>
    </row>
  </sheetData>
  <mergeCells count="4">
    <mergeCell ref="I1:M1"/>
    <mergeCell ref="N1:R1"/>
    <mergeCell ref="A23:E23"/>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503CB5-3E1C-434C-B429-DA7D5D73CBA8}"/>
</file>

<file path=customXml/itemProps2.xml><?xml version="1.0" encoding="utf-8"?>
<ds:datastoreItem xmlns:ds="http://schemas.openxmlformats.org/officeDocument/2006/customXml" ds:itemID="{E8D85ACF-8CF0-4888-AD6D-2E9D453A9C15}">
  <ds:schemaRefs>
    <ds:schemaRef ds:uri="http://schemas.microsoft.com/sharepoint/v3/contenttype/forms"/>
  </ds:schemaRefs>
</ds:datastoreItem>
</file>

<file path=customXml/itemProps3.xml><?xml version="1.0" encoding="utf-8"?>
<ds:datastoreItem xmlns:ds="http://schemas.openxmlformats.org/officeDocument/2006/customXml" ds:itemID="{2DF4241E-A5AF-4FA6-8513-0B0F22D18AF4}">
  <ds:schemaRef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7326994b-23a0-4b5e-a973-7b87443abe0a"/>
    <ds:schemaRef ds:uri="72b43016-16a7-42f7-bc1a-063c27e5d51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C&amp;I</vt:lpstr>
      <vt:lpstr>PLUMBING</vt:lpstr>
      <vt:lpstr>ELECTRICAL</vt:lpstr>
      <vt:lpstr>HVAC</vt:lpstr>
      <vt:lpstr>Lighting</vt:lpstr>
      <vt:lpstr>CCTV</vt:lpstr>
      <vt:lpstr>HVAC!Print_Area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Ashish Bhagwate</dc:creator>
  <cp:lastModifiedBy>Urmila Jadhav</cp:lastModifiedBy>
  <cp:lastPrinted>2023-01-10T12:44:54Z</cp:lastPrinted>
  <dcterms:created xsi:type="dcterms:W3CDTF">2022-02-21T10:34:47Z</dcterms:created>
  <dcterms:modified xsi:type="dcterms:W3CDTF">2024-05-03T07:46:11Z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