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travelfoodservices-my.sharepoint.com/personal/urmila_jadhav_travelfoodservices_com/Documents/URMILA WORKING/Lucknow/Flying Bites/Invoices/"/>
    </mc:Choice>
  </mc:AlternateContent>
  <bookViews>
    <workbookView xWindow="0" yWindow="0" windowWidth="28800" windowHeight="11610" tabRatio="735"/>
  </bookViews>
  <sheets>
    <sheet name="Summary of Cost" sheetId="10" r:id="rId1"/>
    <sheet name="C&amp;I" sheetId="11" r:id="rId2"/>
    <sheet name="PLUMBING" sheetId="12" r:id="rId3"/>
    <sheet name="ELECTRICAL" sheetId="14" r:id="rId4"/>
    <sheet name="Lighting" sheetId="16" r:id="rId5"/>
    <sheet name="Fire" sheetId="17" r:id="rId6"/>
    <sheet name="Sprinkler" sheetId="18" r:id="rId7"/>
    <sheet name="CCTV" sheetId="19" r:id="rId8"/>
    <sheet name="Music" sheetId="20" r:id="rId9"/>
  </sheets>
  <externalReferences>
    <externalReference r:id="rId10"/>
    <externalReference r:id="rId11"/>
    <externalReference r:id="rId12"/>
  </externalReferences>
  <definedNames>
    <definedName name="____aac178">#REF!</definedName>
    <definedName name="____hsd3">NA()</definedName>
    <definedName name="____MRS1">NA()</definedName>
    <definedName name="____sep05">NA()</definedName>
    <definedName name="____sep3">NA()</definedName>
    <definedName name="____snd1">NA()</definedName>
    <definedName name="____ugt3">NA()</definedName>
    <definedName name="____utl3">NA()</definedName>
    <definedName name="___aac178">#REF!</definedName>
    <definedName name="___B98518">NA()</definedName>
    <definedName name="___hsd3">NA()</definedName>
    <definedName name="___iv100000">NA()</definedName>
    <definedName name="___IV66000">NA()</definedName>
    <definedName name="___iv70000">NA()</definedName>
    <definedName name="___iv99999">NA()</definedName>
    <definedName name="___MRS1">NA()</definedName>
    <definedName name="___sep05">NA()</definedName>
    <definedName name="___sep3">NA()</definedName>
    <definedName name="___snd1">NA()</definedName>
    <definedName name="___ugt3">NA()</definedName>
    <definedName name="___utl3">NA()</definedName>
    <definedName name="___xlnm_Print_Area">NA()</definedName>
    <definedName name="__aac178">#REF!</definedName>
    <definedName name="__B98518">NA()</definedName>
    <definedName name="__hsd3">NA()</definedName>
    <definedName name="__iv100000">NA()</definedName>
    <definedName name="__IV66000">NA()</definedName>
    <definedName name="__iv70000">NA()</definedName>
    <definedName name="__iv99999">NA()</definedName>
    <definedName name="__MRS1">NA()</definedName>
    <definedName name="__sep05">NA()</definedName>
    <definedName name="__sep3">NA()</definedName>
    <definedName name="__snd1">NA()</definedName>
    <definedName name="__ugt3">NA()</definedName>
    <definedName name="__utl3">NA()</definedName>
    <definedName name="__xlnm_Database">NA()</definedName>
    <definedName name="__xlnm_Print_Area">"$#REF!.$A$1:$H$22"</definedName>
    <definedName name="__xlnm_Print_Area_1">"$#REF!.$A$1:$AB$35"</definedName>
    <definedName name="__xlnm_Print_Area_2">"$#REF!.$A$1:$H$13"</definedName>
    <definedName name="__xlnm_Print_Titles">NA()</definedName>
    <definedName name="__xlnm_Recorder">NA()</definedName>
    <definedName name="_1">"[4]a!#ref!"</definedName>
    <definedName name="_1_?">NA()</definedName>
    <definedName name="_10_1">NA()</definedName>
    <definedName name="_1Excel_BuiltIn_Print_Area_1_1_1_1">NA()</definedName>
    <definedName name="_2">"[4]a!#ref!"</definedName>
    <definedName name="_2Excel_BuiltIn__FilterDatabase_6_1">NA()</definedName>
    <definedName name="_2Excel_BuiltIn_Print_Area_11_1_1_1_1_1">NA()</definedName>
    <definedName name="_3">"[4]a!#ref!"</definedName>
    <definedName name="_3_1">NA()</definedName>
    <definedName name="_3_10">NA()</definedName>
    <definedName name="_3_11">NA()</definedName>
    <definedName name="_3_12">NA()</definedName>
    <definedName name="_3_13">NA()</definedName>
    <definedName name="_3_14">NA()</definedName>
    <definedName name="_3_15">NA()</definedName>
    <definedName name="_3_16">NA()</definedName>
    <definedName name="_3_17">NA()</definedName>
    <definedName name="_3_2">NA()</definedName>
    <definedName name="_3_3">NA()</definedName>
    <definedName name="_3_4">NA()</definedName>
    <definedName name="_3_5">NA()</definedName>
    <definedName name="_3_6">NA()</definedName>
    <definedName name="_3_7">NA()</definedName>
    <definedName name="_3_8">NA()</definedName>
    <definedName name="_3_9">NA()</definedName>
    <definedName name="_3Excel_BuiltIn_Print_Area_8_1_1_1">NA()</definedName>
    <definedName name="_7a">NA()</definedName>
    <definedName name="_95年">NA()</definedName>
    <definedName name="_a1">NA()</definedName>
    <definedName name="_a2">NA()</definedName>
    <definedName name="_a3">NA()</definedName>
    <definedName name="_aac178">#REF!</definedName>
    <definedName name="_asd1">NA()</definedName>
    <definedName name="_asd2">NA()</definedName>
    <definedName name="_B1">NA()</definedName>
    <definedName name="_B2">NA()</definedName>
    <definedName name="_B3">NA()</definedName>
    <definedName name="_B4">NA()</definedName>
    <definedName name="_B5">NA()</definedName>
    <definedName name="_B6">NA()</definedName>
    <definedName name="_B7">NA()</definedName>
    <definedName name="_B98518">NA()</definedName>
    <definedName name="_BLK1">NA()</definedName>
    <definedName name="_BLK2">NA()</definedName>
    <definedName name="_BOQ1">"city"&amp;" "&amp;"state"</definedName>
    <definedName name="_con3">NA()</definedName>
    <definedName name="_Fill">NA()</definedName>
    <definedName name="_xlnm._FilterDatabase" localSheetId="1" hidden="1">'C&amp;I'!$A$2:$G$94</definedName>
    <definedName name="_xlnm._FilterDatabase" localSheetId="7" hidden="1">CCTV!$A$2:$H$23</definedName>
    <definedName name="_xlnm._FilterDatabase" localSheetId="3" hidden="1">ELECTRICAL!$A$2:$F$106</definedName>
    <definedName name="_xlnm._FilterDatabase" localSheetId="5" hidden="1">Fire!$A$2:$HJ$25</definedName>
    <definedName name="_xlnm._FilterDatabase" localSheetId="4" hidden="1">Lighting!$A$2:$F$6</definedName>
    <definedName name="_xlnm._FilterDatabase" localSheetId="2" hidden="1">PLUMBING!$A$2:$G$53</definedName>
    <definedName name="_xlnm._FilterDatabase" localSheetId="6" hidden="1">Sprinkler!$A$2:$F$47</definedName>
    <definedName name="_FIT1">NA()</definedName>
    <definedName name="_FIT2">NA()</definedName>
    <definedName name="_hsd3">NA()</definedName>
    <definedName name="_iv100000">NA()</definedName>
    <definedName name="_IV66000">NA()</definedName>
    <definedName name="_iv70000">NA()</definedName>
    <definedName name="_iv99999">NA()</definedName>
    <definedName name="_Key1">NA()</definedName>
    <definedName name="_MRS1">NA()</definedName>
    <definedName name="_MS2">NA()</definedName>
    <definedName name="_Order1">255</definedName>
    <definedName name="_Order2">255</definedName>
    <definedName name="_Parse_Out">NA()</definedName>
    <definedName name="_q1">"city"&amp;" "&amp;"state"</definedName>
    <definedName name="_qtr02">NA()</definedName>
    <definedName name="_qtr4">NA()</definedName>
    <definedName name="_RAF1">NA()</definedName>
    <definedName name="_Regression_Int">1</definedName>
    <definedName name="_S1">NA()</definedName>
    <definedName name="_Sch1">"[5]pointno.5!#ref!"</definedName>
    <definedName name="_Sch12">"[5]pointno.5!#ref!"</definedName>
    <definedName name="_Sch13">"[5]pointno.5!#ref!"</definedName>
    <definedName name="_Sch3">"[5]pointno.5!#ref!"</definedName>
    <definedName name="_Sch4">"[5]pointno.5!#ref!"</definedName>
    <definedName name="_Sch7">"[5]pointno.5!#ref!"</definedName>
    <definedName name="_Sch8">"[5]pointno.5!#ref!"</definedName>
    <definedName name="_Sch91011">"[5]pointno.5!#ref!"</definedName>
    <definedName name="_sep05">NA()</definedName>
    <definedName name="_sep3">NA()</definedName>
    <definedName name="_snd1">NA()</definedName>
    <definedName name="_Sort">NA()</definedName>
    <definedName name="_spr1">NA()</definedName>
    <definedName name="_sum010">NA()</definedName>
    <definedName name="_sum020">NA()</definedName>
    <definedName name="_sum120">NA()</definedName>
    <definedName name="_sum140">NA()</definedName>
    <definedName name="_SUM200">NA()</definedName>
    <definedName name="_SUM400">NA()</definedName>
    <definedName name="_SUM410">NA()</definedName>
    <definedName name="_SUM420">NA()</definedName>
    <definedName name="_SUM440">NA()</definedName>
    <definedName name="_SUM460">NA()</definedName>
    <definedName name="_SUM480">NA()</definedName>
    <definedName name="_SUM500">NA()</definedName>
    <definedName name="_SUM510">NA()</definedName>
    <definedName name="_SUM530">NA()</definedName>
    <definedName name="_SUM540">NA()</definedName>
    <definedName name="_SUM560">NA()</definedName>
    <definedName name="_SUM570">NA()</definedName>
    <definedName name="_SUM580">NA()</definedName>
    <definedName name="_SUM590">NA()</definedName>
    <definedName name="_SUM700">NA()</definedName>
    <definedName name="_SUM701">NA()</definedName>
    <definedName name="_SUM702">NA()</definedName>
    <definedName name="_SUM703">NA()</definedName>
    <definedName name="_SUM704">NA()</definedName>
    <definedName name="_sum770">NA()</definedName>
    <definedName name="_SUM800">NA()</definedName>
    <definedName name="_sum900">NA()</definedName>
    <definedName name="_SUM901">NA()</definedName>
    <definedName name="_SUM902">NA()</definedName>
    <definedName name="_SUM903">NA()</definedName>
    <definedName name="_SUM904">NA()</definedName>
    <definedName name="_ugt3">NA()</definedName>
    <definedName name="_utl3">NA()</definedName>
    <definedName name="_wrn1">NA()</definedName>
    <definedName name="_wrn2">NA()</definedName>
    <definedName name="_wrn3">NA()</definedName>
    <definedName name="a">NA()</definedName>
    <definedName name="a_1">NA()</definedName>
    <definedName name="A_NOS">NA()</definedName>
    <definedName name="A19504583">NA()</definedName>
    <definedName name="a1m72">NA()</definedName>
    <definedName name="aa">NA()</definedName>
    <definedName name="AAA">NA()</definedName>
    <definedName name="AAC_Blocks">NA()</definedName>
    <definedName name="AB">NA()</definedName>
    <definedName name="abc">NA()</definedName>
    <definedName name="AbsorptionKostenstelle">NA()</definedName>
    <definedName name="ac">"[8]a!#ref!"</definedName>
    <definedName name="AccessDatabase">"D:\VOLTAGE DROP FOR THREE PHASE.mdb"</definedName>
    <definedName name="adil">NA()</definedName>
    <definedName name="adil1">NA()</definedName>
    <definedName name="Adjustable_Span_ESOSI">NA()</definedName>
    <definedName name="Adjustable_Telescopic_prop">NA()</definedName>
    <definedName name="advance">NA()</definedName>
    <definedName name="advstaff">NA()</definedName>
    <definedName name="Afa_SoAfaKumBil">NA()</definedName>
    <definedName name="Afa_SoAfaKumKalk">NA()</definedName>
    <definedName name="AfaKumBil">NA()</definedName>
    <definedName name="AfaLfdJahrBil">NA()</definedName>
    <definedName name="AfaLfdMonatBil">NA()</definedName>
    <definedName name="ak">"city"&amp;" "&amp;"state"</definedName>
    <definedName name="Aktualisiere_KoAr">"[9]makro1!$b$1"</definedName>
    <definedName name="ALU_door_window">NA()</definedName>
    <definedName name="alu_haerware">NA()</definedName>
    <definedName name="alu_haerware1">NA()</definedName>
    <definedName name="alu_hardware">NA()</definedName>
    <definedName name="amount">"[13]sheet3!#ref!"</definedName>
    <definedName name="amount_Saled">NA()</definedName>
    <definedName name="AMT">NA()</definedName>
    <definedName name="anuj">NA()</definedName>
    <definedName name="anuj1">NA()</definedName>
    <definedName name="anuj10">"city"&amp;" "&amp;"state"</definedName>
    <definedName name="anuj100">NA()</definedName>
    <definedName name="anuj101">NA()</definedName>
    <definedName name="anuj102">NA()</definedName>
    <definedName name="anuj103">NA()</definedName>
    <definedName name="anuj104">NA()</definedName>
    <definedName name="anuj105">NA()</definedName>
    <definedName name="anuj11">NA()</definedName>
    <definedName name="anuj12">NA()</definedName>
    <definedName name="anuj13">NA()</definedName>
    <definedName name="anuj14">NA()</definedName>
    <definedName name="anuj15">NA()</definedName>
    <definedName name="anuj17">NA()</definedName>
    <definedName name="anuj18">NA()</definedName>
    <definedName name="anuj19">NA()</definedName>
    <definedName name="anuj2">NA()</definedName>
    <definedName name="anuj20">NA()</definedName>
    <definedName name="anuj21">NA()</definedName>
    <definedName name="anuj23">NA()</definedName>
    <definedName name="anuj24">NA()</definedName>
    <definedName name="anuj26">NA()</definedName>
    <definedName name="anuj3">NA()</definedName>
    <definedName name="anuj30">NA()</definedName>
    <definedName name="anuj4">NA()</definedName>
    <definedName name="anuj40">NA()</definedName>
    <definedName name="anuj5">NA()</definedName>
    <definedName name="anuj50">NA()</definedName>
    <definedName name="anuj51">NA()</definedName>
    <definedName name="anuj52">NA()</definedName>
    <definedName name="anuj53">NA()</definedName>
    <definedName name="anuj54">NA()</definedName>
    <definedName name="anuj55">NA()</definedName>
    <definedName name="anuj57">NA()</definedName>
    <definedName name="anuj58">NA()</definedName>
    <definedName name="anuj59">NA()</definedName>
    <definedName name="anuj6">NA()</definedName>
    <definedName name="anuj62">NA()</definedName>
    <definedName name="anuj63">NA()</definedName>
    <definedName name="anuj64">NA()</definedName>
    <definedName name="anuj7">NA()</definedName>
    <definedName name="anuj70">NA()</definedName>
    <definedName name="anuj71">NA()</definedName>
    <definedName name="anuj72">NA()</definedName>
    <definedName name="anuj73">NA()</definedName>
    <definedName name="anuj74">NA()</definedName>
    <definedName name="anuj75">NA()</definedName>
    <definedName name="anuj76">NA()</definedName>
    <definedName name="anuj77">NA()</definedName>
    <definedName name="anuj78">NA()</definedName>
    <definedName name="anuj79">NA()</definedName>
    <definedName name="anuj80">NA()</definedName>
    <definedName name="anuj81">NA()</definedName>
    <definedName name="anuj82">NA()</definedName>
    <definedName name="anuj83">NA()</definedName>
    <definedName name="anuj84">NA()</definedName>
    <definedName name="anuj85">NA()</definedName>
    <definedName name="anuj86">NA()</definedName>
    <definedName name="anuj87">NA()</definedName>
    <definedName name="anuj88">NA()</definedName>
    <definedName name="anuj89">NA()</definedName>
    <definedName name="anuj9">NA()</definedName>
    <definedName name="anuj90">NA()</definedName>
    <definedName name="anuj91">NA()</definedName>
    <definedName name="anuj92">"city"&amp;" "&amp;"state"</definedName>
    <definedName name="anuj93">NA()</definedName>
    <definedName name="anuj94">NA()</definedName>
    <definedName name="anuj95">NA()</definedName>
    <definedName name="anuj96">NA()</definedName>
    <definedName name="anuj97">NA()</definedName>
    <definedName name="anuj98">NA()</definedName>
    <definedName name="anuj99">NA()</definedName>
    <definedName name="AR">NA()</definedName>
    <definedName name="area">NA()</definedName>
    <definedName name="AREAS_CA_CANOPY__WAREHOUSE">NA()</definedName>
    <definedName name="AREAS_CB_Canteen_Building">NA()</definedName>
    <definedName name="AREAS_CIPT_Tanker_CIP_Shed">NA()</definedName>
    <definedName name="AREAS_CLRR_Contract_Labour_Rest_Room">NA()</definedName>
    <definedName name="AREAS_CS_Chemical_Store">NA()</definedName>
    <definedName name="AREAS_ETPC_ETP_Civil_Works">NA()</definedName>
    <definedName name="AREAS_EX_EXTERNAL_WORKS">NA()</definedName>
    <definedName name="AREAS_FC_Farmer_s_Conference">NA()</definedName>
    <definedName name="AREAS_FU_Fumigation">NA()</definedName>
    <definedName name="AREAS_GA_General_Area___Overall">NA()</definedName>
    <definedName name="AREAS_GP_Guard_Posts">NA()</definedName>
    <definedName name="AREAS_LS_LubeOil_Stores">NA()</definedName>
    <definedName name="AREAS_MR_TB_Milk_Reception_Tanker_s_Bay">NA()</definedName>
    <definedName name="AREAS_MTF_Milk_Tank_Foundations">NA()</definedName>
    <definedName name="AREAS_PB_PROCESS_BUILDING">NA()</definedName>
    <definedName name="AREAS_PR_Pipe_Racks">NA()</definedName>
    <definedName name="AREAS_SR_2_Security_Room___2">NA()</definedName>
    <definedName name="AREAS_SR_3_Store_Room">NA()</definedName>
    <definedName name="AREAS_ST_Stacks_near_Utility_Buildings">NA()</definedName>
    <definedName name="AREAS_SY_Scrap_Yard">NA()</definedName>
    <definedName name="AREAS_TWW_Truck_Wheel_Wash">NA()</definedName>
    <definedName name="AREAS_TY_Transformer_Yard">NA()</definedName>
    <definedName name="AREAS_UB_UTILITY_BLOCK">NA()</definedName>
    <definedName name="AREAS_WH_Ware_House_Area">NA()</definedName>
    <definedName name="arif">NA()</definedName>
    <definedName name="arp">NA()</definedName>
    <definedName name="ARUN">NA()</definedName>
    <definedName name="AS">NA()</definedName>
    <definedName name="ASD">NA()</definedName>
    <definedName name="Ausbuchung">NA()</definedName>
    <definedName name="az">NA()</definedName>
    <definedName name="B">NA()</definedName>
    <definedName name="b_nos">NA()</definedName>
    <definedName name="bal">NA()</definedName>
    <definedName name="Bal_Sheet">"[5]pointno.5!#ref!"</definedName>
    <definedName name="BAND">NA()</definedName>
    <definedName name="Basement">NA()</definedName>
    <definedName name="Basement_1">NA()</definedName>
    <definedName name="Basement_2">NA()</definedName>
    <definedName name="Basement_3">NA()</definedName>
    <definedName name="Basement_4">NA()</definedName>
    <definedName name="bat">NA()</definedName>
    <definedName name="BB">NA()</definedName>
    <definedName name="Beam_Clamp">NA()</definedName>
    <definedName name="BED">NA()</definedName>
    <definedName name="BED_WALL">NA()</definedName>
    <definedName name="Beg_Bal">NA()</definedName>
    <definedName name="beh1245632">NA()</definedName>
    <definedName name="beh1245632_1">NA()</definedName>
    <definedName name="beh1245632_2">NA()</definedName>
    <definedName name="beh1245632_3">NA()</definedName>
    <definedName name="BEL">NA()</definedName>
    <definedName name="bent">NA()</definedName>
    <definedName name="BeschäftigungsabweichungVerdichtTechVerw">NA()</definedName>
    <definedName name="Betriebswirtschaftliche_Betrachtung">NA()</definedName>
    <definedName name="BHIST">NA()</definedName>
    <definedName name="Bid_Curr">"[13]data!$c$14"</definedName>
    <definedName name="Bilanzielle_Betrachtung">NA()</definedName>
    <definedName name="bill">NA()</definedName>
    <definedName name="Bonus_E">NA()</definedName>
    <definedName name="BOQ">"city"&amp;" "&amp;"state"</definedName>
    <definedName name="BORDER">"[14]precalculation!#ref!"</definedName>
    <definedName name="BORDERKostenstelle">NA()</definedName>
    <definedName name="bp">NA()</definedName>
    <definedName name="Brick_Aggregate">NA()</definedName>
    <definedName name="Bricks">NA()</definedName>
    <definedName name="Brickwork">NA()</definedName>
    <definedName name="brickwork_utility">NA()</definedName>
    <definedName name="bsd">NA()</definedName>
    <definedName name="BSGrouping">NA()</definedName>
    <definedName name="bsheet">NA()</definedName>
    <definedName name="Bsp">NA()</definedName>
    <definedName name="BuiltIn_Print_Area___0">NA()</definedName>
    <definedName name="Button_1">"VOLTAGE_DROP_FOR_THREE_PHASE_Sheet2_List"</definedName>
    <definedName name="BVA">NA()</definedName>
    <definedName name="c_nos">NA()</definedName>
    <definedName name="C_order">NA()</definedName>
    <definedName name="canteen">NA()</definedName>
    <definedName name="CARP">NA()</definedName>
    <definedName name="CARP1">NA()</definedName>
    <definedName name="CARP2">NA()</definedName>
    <definedName name="Carriage">NA()</definedName>
    <definedName name="Carriage_AAC">NA()</definedName>
    <definedName name="Carriage_Aggregate">NA()</definedName>
    <definedName name="Carriage_Aggregate_20">NA()</definedName>
    <definedName name="Carriage_Aggregate40">NA()</definedName>
    <definedName name="Carriage_Bitumen">NA()</definedName>
    <definedName name="Carriage_Bricks">NA()</definedName>
    <definedName name="Carriage_cement">NA()</definedName>
    <definedName name="Carriage_Marble">NA()</definedName>
    <definedName name="Carriage_MS_bar_6mm">NA()</definedName>
    <definedName name="Carriage_of_Brick_Agg">NA()</definedName>
    <definedName name="Carriage_RMC">NA()</definedName>
    <definedName name="Carriage_Sand">NA()</definedName>
    <definedName name="Carriage_Steel">NA()</definedName>
    <definedName name="Carriage_tile">NA()</definedName>
    <definedName name="Carriage_Water_proof">NA()</definedName>
    <definedName name="category">NA()</definedName>
    <definedName name="ccv">NA()</definedName>
    <definedName name="Ceiling_Painting">NA()</definedName>
    <definedName name="Cement">NA()</definedName>
    <definedName name="CF_SC">NA()</definedName>
    <definedName name="Channel_Shoulders">NA()</definedName>
    <definedName name="CHOW">NA()</definedName>
    <definedName name="CI">NA()</definedName>
    <definedName name="CIF">"[23]환율!$d$8"</definedName>
    <definedName name="City">NA()</definedName>
    <definedName name="CIVIL_WORKS">NA()</definedName>
    <definedName name="clasif">NA()</definedName>
    <definedName name="CO">"'[17]labour rates'!$c$7"</definedName>
    <definedName name="COAD">"'[18]civil works'!$k$7"</definedName>
    <definedName name="coalsp">NA()</definedName>
    <definedName name="Coarse_Sand">NA()</definedName>
    <definedName name="cobo">NA()</definedName>
    <definedName name="codes">NA()</definedName>
    <definedName name="codesf">NA()</definedName>
    <definedName name="codex">NA()</definedName>
    <definedName name="Cold_twisted_steel_bars___TMT">NA()</definedName>
    <definedName name="Column_Clamp">NA()</definedName>
    <definedName name="COLUMN_LAST">NA()</definedName>
    <definedName name="column_shuttering">NA()</definedName>
    <definedName name="com">NA()</definedName>
    <definedName name="Company_Name_ISC">"[16]calc_isc!$k$4"</definedName>
    <definedName name="Company_Name_SC">"[16]calc_sc!$k$4"</definedName>
    <definedName name="Component">NA()</definedName>
    <definedName name="conm">NA()</definedName>
    <definedName name="conpmp">NA()</definedName>
    <definedName name="CONS">NA()</definedName>
    <definedName name="consumable">NA()</definedName>
    <definedName name="consumption">NA()</definedName>
    <definedName name="cook">NA()</definedName>
    <definedName name="COOL">NA()</definedName>
    <definedName name="cord">NA()</definedName>
    <definedName name="Corner_Ange_2_5m">NA()</definedName>
    <definedName name="Corner_Angel">NA()</definedName>
    <definedName name="Corner_Angel_1_5m">NA()</definedName>
    <definedName name="cran20">NA()</definedName>
    <definedName name="crane">NA()</definedName>
    <definedName name="creditors">NA()</definedName>
    <definedName name="credotor">NA()</definedName>
    <definedName name="Curr_out">NA()</definedName>
    <definedName name="Curr_out_ex">NA()</definedName>
    <definedName name="Curr_sum">NA()</definedName>
    <definedName name="Curr_sum_ex">NA()</definedName>
    <definedName name="cx">NA()</definedName>
    <definedName name="CZ">NA()</definedName>
    <definedName name="D">NA()</definedName>
    <definedName name="d_nos">NA()</definedName>
    <definedName name="da">NA()</definedName>
    <definedName name="Data">NA()</definedName>
    <definedName name="Date">NA()</definedName>
    <definedName name="DC">"[23]환율!$d$14"</definedName>
    <definedName name="ddd">NA()</definedName>
    <definedName name="DEBITED">NA()</definedName>
    <definedName name="Depreciation">NA()</definedName>
    <definedName name="DEPTH">NA()</definedName>
    <definedName name="detail">NA()</definedName>
    <definedName name="detailkalk1">NA()</definedName>
    <definedName name="dfqwfqw">NA()</definedName>
    <definedName name="Diesel">NA()</definedName>
    <definedName name="DIRECT1">"city"&amp;" "&amp;"state"</definedName>
    <definedName name="DIV">NA()</definedName>
    <definedName name="DivTB">NA()</definedName>
    <definedName name="dja">NA()</definedName>
    <definedName name="dk">NA()</definedName>
    <definedName name="DMRC_TOTA">NA()</definedName>
    <definedName name="DMRC_TOTAL">NA()</definedName>
    <definedName name="DOOR_Painting">NA()</definedName>
    <definedName name="Double_Clip">NA()</definedName>
    <definedName name="dpr">NA()</definedName>
    <definedName name="DR">NA()</definedName>
    <definedName name="dt">NA()</definedName>
    <definedName name="Dur">"[13]data!$h$18"</definedName>
    <definedName name="dy">NA()</definedName>
    <definedName name="E">NA()</definedName>
    <definedName name="e_nos">NA()</definedName>
    <definedName name="earthwork">NA()</definedName>
    <definedName name="earthwork_utility">NA()</definedName>
    <definedName name="EE">NA()</definedName>
    <definedName name="EGP">3.8204629</definedName>
    <definedName name="ELE">NA()</definedName>
    <definedName name="EMI">NA()</definedName>
    <definedName name="EMI_1">NA()</definedName>
    <definedName name="EMI_2">NA()</definedName>
    <definedName name="EMI_3">NA()</definedName>
    <definedName name="EMI_4">NA()</definedName>
    <definedName name="EMI_5">NA()</definedName>
    <definedName name="EMI_6">NA()</definedName>
    <definedName name="End_Bal">NA()</definedName>
    <definedName name="Er">NA()</definedName>
    <definedName name="erer">NA()</definedName>
    <definedName name="euro">13.7603</definedName>
    <definedName name="EVA">NA()</definedName>
    <definedName name="EVA_RDS">NA()</definedName>
    <definedName name="EVA_SDR">NA()</definedName>
    <definedName name="EVA_SWR">NA()</definedName>
    <definedName name="EVA_WSP">NA()</definedName>
    <definedName name="Ex_Cost">NA()</definedName>
    <definedName name="excav">NA()</definedName>
    <definedName name="Excel_BuiltIn__FilterDatabase_10">NA()</definedName>
    <definedName name="Excel_BuiltIn__FilterDatabase_3">NA()</definedName>
    <definedName name="Excel_BuiltIn__FilterDatabase_4">NA()</definedName>
    <definedName name="Excel_BuiltIn__FilterDatabase_4_1">NA()</definedName>
    <definedName name="Excel_BuiltIn__FilterDatabase_5">NA()</definedName>
    <definedName name="Excel_BuiltIn__FilterDatabase_5_1">NA()</definedName>
    <definedName name="Excel_BuiltIn__FilterDatabase_5_1_1">NA()</definedName>
    <definedName name="Excel_BuiltIn__FilterDatabase_6">NA()</definedName>
    <definedName name="Excel_BuiltIn__FilterDatabase_6_1">NA()</definedName>
    <definedName name="Excel_BuiltIn__FilterDatabase_7">NA()</definedName>
    <definedName name="Excel_BuiltIn__FilterDatabase_7_1">NA()</definedName>
    <definedName name="Excel_BuiltIn__FilterDatabase_7_1_1">NA()</definedName>
    <definedName name="Excel_BuiltIn__FilterDatabase_8">NA()</definedName>
    <definedName name="Excel_BuiltIn__FilterDatabase_9">NA()</definedName>
    <definedName name="Excel_BuiltIn__FilterDatabase_9_1">NA()</definedName>
    <definedName name="Excel_BuiltIn_Database_0">NA()</definedName>
    <definedName name="Excel_BuiltIn_Print_Area">NA()</definedName>
    <definedName name="Excel_BuiltIn_Print_Area_1">NA()</definedName>
    <definedName name="Excel_BuiltIn_Print_Area_1_1">NA()</definedName>
    <definedName name="Excel_BuiltIn_Print_Area_1_1_1">NA()</definedName>
    <definedName name="Excel_BuiltIn_Print_Area_1_1_1_1">NA()</definedName>
    <definedName name="Excel_BuiltIn_Print_Area_1_1_1_1_1">NA()</definedName>
    <definedName name="Excel_BuiltIn_Print_Area_1_1_2">NA()</definedName>
    <definedName name="Excel_BuiltIn_Print_Area_1_2">NA()</definedName>
    <definedName name="Excel_BuiltIn_Print_Area_1_3">NA()</definedName>
    <definedName name="Excel_BuiltIn_Print_Area_1_4">NA()</definedName>
    <definedName name="Excel_BuiltIn_Print_Area_1_6">NA()</definedName>
    <definedName name="Excel_BuiltIn_Print_Area_10">NA()</definedName>
    <definedName name="Excel_BuiltIn_Print_Area_10_1">NA()</definedName>
    <definedName name="Excel_BuiltIn_Print_Area_11">NA()</definedName>
    <definedName name="Excel_BuiltIn_Print_Area_11_1">NA()</definedName>
    <definedName name="Excel_BuiltIn_Print_Area_11_1_1">NA()</definedName>
    <definedName name="Excel_BuiltIn_Print_Area_11_1_1_1">NA()</definedName>
    <definedName name="Excel_BuiltIn_Print_Area_11_1_1_1_1">NA()</definedName>
    <definedName name="Excel_BuiltIn_Print_Area_11_2">NA()</definedName>
    <definedName name="Excel_BuiltIn_Print_Area_11_3">NA()</definedName>
    <definedName name="Excel_BuiltIn_Print_Area_11_4">NA()</definedName>
    <definedName name="Excel_BuiltIn_Print_Area_12">NA()</definedName>
    <definedName name="Excel_BuiltIn_Print_Area_13">NA()</definedName>
    <definedName name="Excel_BuiltIn_Print_Area_2">NA()</definedName>
    <definedName name="Excel_BuiltIn_Print_Area_2_1">NA()</definedName>
    <definedName name="Excel_BuiltIn_Print_Area_2_1_1">NA()</definedName>
    <definedName name="Excel_BuiltIn_Print_Area_2_1_2">NA()</definedName>
    <definedName name="Excel_BuiltIn_Print_Area_2_1_3">NA()</definedName>
    <definedName name="Excel_BuiltIn_Print_Area_2_1_4">NA()</definedName>
    <definedName name="Excel_BuiltIn_Print_Area_2_2">NA()</definedName>
    <definedName name="Excel_BuiltIn_Print_Area_2_3">NA()</definedName>
    <definedName name="Excel_BuiltIn_Print_Area_2_4">NA()</definedName>
    <definedName name="Excel_BuiltIn_Print_Area_3">NA()</definedName>
    <definedName name="Excel_BuiltIn_Print_Area_3_1">NA()</definedName>
    <definedName name="Excel_BuiltIn_Print_Area_3_1_1">NA()</definedName>
    <definedName name="Excel_BuiltIn_Print_Area_3_1_1_1">NA()</definedName>
    <definedName name="Excel_BuiltIn_Print_Area_3_1_1_1_1">NA()</definedName>
    <definedName name="Excel_BuiltIn_Print_Area_3_1_1_1_1_1">NA()</definedName>
    <definedName name="Excel_BuiltIn_Print_Area_3_1_1_1_1_1_1">NA()</definedName>
    <definedName name="Excel_BuiltIn_Print_Area_4">NA()</definedName>
    <definedName name="Excel_BuiltIn_Print_Area_4_1">NA()</definedName>
    <definedName name="Excel_BuiltIn_Print_Area_4_1_1">NA()</definedName>
    <definedName name="Excel_BuiltIn_Print_Area_4_1_1_1">NA()</definedName>
    <definedName name="Excel_BuiltIn_Print_Area_4_1_1_1_1">NA()</definedName>
    <definedName name="Excel_BuiltIn_Print_Area_5">NA()</definedName>
    <definedName name="Excel_BuiltIn_Print_Area_5_1">NA()</definedName>
    <definedName name="Excel_BuiltIn_Print_Area_5_1_1">NA()</definedName>
    <definedName name="Excel_BuiltIn_Print_Area_5_1_1_1">NA()</definedName>
    <definedName name="Excel_BuiltIn_Print_Area_5_1_1_1_1">NA()</definedName>
    <definedName name="Excel_BuiltIn_Print_Area_6">NA()</definedName>
    <definedName name="Excel_BuiltIn_Print_Area_6_1">NA()</definedName>
    <definedName name="Excel_BuiltIn_Print_Area_6_1_1">NA()</definedName>
    <definedName name="Excel_BuiltIn_Print_Area_6_1_1_1">NA()</definedName>
    <definedName name="Excel_BuiltIn_Print_Area_7">NA()</definedName>
    <definedName name="Excel_BuiltIn_Print_Area_7_1">NA()</definedName>
    <definedName name="Excel_BuiltIn_Print_Area_7_1_1">NA()</definedName>
    <definedName name="Excel_BuiltIn_Print_Area_7_1_1_1">NA()</definedName>
    <definedName name="Excel_BuiltIn_Print_Area_7_1_1_1_1">NA()</definedName>
    <definedName name="Excel_BuiltIn_Print_Area_8_1">NA()</definedName>
    <definedName name="Excel_BuiltIn_Print_Area_8_1_1">NA()</definedName>
    <definedName name="Excel_BuiltIn_Print_Area_8_1_1_1">NA()</definedName>
    <definedName name="Excel_BuiltIn_Print_Area_8_1_1_1_1">NA()</definedName>
    <definedName name="Excel_BuiltIn_Print_Area_8_1_1_1_1_1">NA()</definedName>
    <definedName name="Excel_BuiltIn_Print_Area_9">NA()</definedName>
    <definedName name="Excel_BuiltIn_Print_Area_9_1">NA()</definedName>
    <definedName name="Excel_BuiltIn_Print_Area_9_1_1">NA()</definedName>
    <definedName name="Excel_BuiltIn_Print_Area_9_1_1_1">NA()</definedName>
    <definedName name="Excel_BuiltIn_Print_Area_9_1_1_1_1">NA()</definedName>
    <definedName name="Excel_BuiltIn_Print_Titles_1">NA()</definedName>
    <definedName name="Excel_BuiltIn_Print_Titles_1_1">NA()</definedName>
    <definedName name="Excel_BuiltIn_Print_Titles_1_1_1">NA()</definedName>
    <definedName name="Excel_BuiltIn_Print_Titles_1_1_2">NA()</definedName>
    <definedName name="Excel_BuiltIn_Print_Titles_1_3">NA()</definedName>
    <definedName name="Excel_BuiltIn_Print_Titles_1_4">NA()</definedName>
    <definedName name="Excel_BuiltIn_Print_Titles_1_6">NA()</definedName>
    <definedName name="Excel_BuiltIn_Print_Titles_11">NA()</definedName>
    <definedName name="Excel_BuiltIn_Print_Titles_11_1">NA()</definedName>
    <definedName name="Excel_BuiltIn_Print_Titles_11_2">NA()</definedName>
    <definedName name="Excel_BuiltIn_Print_Titles_11_3">NA()</definedName>
    <definedName name="Excel_BuiltIn_Print_Titles_11_4">NA()</definedName>
    <definedName name="Excel_BuiltIn_Print_Titles_12">NA()</definedName>
    <definedName name="Excel_BuiltIn_print_titles_12_1">NA()</definedName>
    <definedName name="Excel_BuiltIn_print_titles_12_2">NA()</definedName>
    <definedName name="Excel_BuiltIn_print_titles_12_3">NA()</definedName>
    <definedName name="Excel_BuiltIn_print_titles_12_4">NA()</definedName>
    <definedName name="Excel_BuiltIn_Print_Titles_13">NA()</definedName>
    <definedName name="Excel_BuiltIn_Print_Titles_13_1">NA()</definedName>
    <definedName name="Excel_BuiltIn_Print_Titles_13_2">NA()</definedName>
    <definedName name="Excel_BuiltIn_Print_Titles_13_3">NA()</definedName>
    <definedName name="Excel_BuiltIn_Print_Titles_13_4">NA()</definedName>
    <definedName name="Excel_BuiltIn_Print_Titles_2">NA()</definedName>
    <definedName name="Excel_BuiltIn_Print_Titles_2_1">NA()</definedName>
    <definedName name="Excel_BuiltIn_Print_Titles_2_2">NA()</definedName>
    <definedName name="Excel_BuiltIn_Print_Titles_2_3">NA()</definedName>
    <definedName name="Excel_BuiltIn_Print_Titles_2_4">NA()</definedName>
    <definedName name="Excel_BuiltIn_Print_Titles_3">NA()</definedName>
    <definedName name="Excel_BuiltIn_Print_Titles_3_1">NA()</definedName>
    <definedName name="Excel_BuiltIn_Print_Titles_4">NA()</definedName>
    <definedName name="Excel_BuiltIn_Print_Titles_4_1">NA()</definedName>
    <definedName name="Excel_BuiltIn_Print_Titles_5_1">NA()</definedName>
    <definedName name="Excel_BuiltIn_Print_Titles_5_1_1">NA()</definedName>
    <definedName name="Excel_BuiltIn_Print_Titles_6_1">NA()</definedName>
    <definedName name="Excel_BuiltIn_Print_Titles_7">NA()</definedName>
    <definedName name="Excel_BuiltIn_Print_Titles_7_1">NA()</definedName>
    <definedName name="Excel_BuiltIn_Print_Titles_7_1_1">NA()</definedName>
    <definedName name="Excel_BuiltIn_Print_Titles_8_1">NA()</definedName>
    <definedName name="Excel_BuiltIn_Print_Titles_9_1">NA()</definedName>
    <definedName name="External_paint">NA()</definedName>
    <definedName name="Extra_Pay">NA()</definedName>
    <definedName name="F">NA()</definedName>
    <definedName name="f_nos">NA()</definedName>
    <definedName name="factoryeqip">NA()</definedName>
    <definedName name="faktor">1</definedName>
    <definedName name="faktor2">1.317</definedName>
    <definedName name="faktor3">1</definedName>
    <definedName name="faktor7">1</definedName>
    <definedName name="FC">"[23]환율!$d$15"</definedName>
    <definedName name="FD">NA()</definedName>
    <definedName name="fdgsdf">NA()</definedName>
    <definedName name="FEDC">"[23]환율!$d$13"</definedName>
    <definedName name="FFGSADFSAF">NA()</definedName>
    <definedName name="final_report">NA()</definedName>
    <definedName name="final_report1">NA()</definedName>
    <definedName name="Fine_Sand">NA()</definedName>
    <definedName name="finishes">NA()</definedName>
    <definedName name="First">NA()</definedName>
    <definedName name="FK_Inp">NA()</definedName>
    <definedName name="Flame_Finished_Granite_Green_Fanatsy">NA()</definedName>
    <definedName name="floor">NA()</definedName>
    <definedName name="FLOORING">NA()</definedName>
    <definedName name="Floriana_Marble">NA()</definedName>
    <definedName name="FM_Inp">NA()</definedName>
    <definedName name="fp">NA()</definedName>
    <definedName name="freight">NA()</definedName>
    <definedName name="fsadfsdafsdaf">NA()</definedName>
    <definedName name="FSDFSAD">NA()</definedName>
    <definedName name="Fuel_Coal">NA()</definedName>
    <definedName name="Full_Print">NA()</definedName>
    <definedName name="Fuse">NA()</definedName>
    <definedName name="FYU">NA()</definedName>
    <definedName name="FZ_Elin">NA()</definedName>
    <definedName name="FZ_Inp">NA()</definedName>
    <definedName name="G">NA()</definedName>
    <definedName name="gen">1</definedName>
    <definedName name="GesamtabweichungVerdichtTechVerw">NA()</definedName>
    <definedName name="GF">NA()</definedName>
    <definedName name="gg">"city"&amp;" "&amp;"state"</definedName>
    <definedName name="ggfh">NA()</definedName>
    <definedName name="ggg">NA()</definedName>
    <definedName name="GL">NA()</definedName>
    <definedName name="GLA">NA()</definedName>
    <definedName name="GP">NA()</definedName>
    <definedName name="GR">NA()</definedName>
    <definedName name="granite_brown">NA()</definedName>
    <definedName name="grind">NA()</definedName>
    <definedName name="group">NA()</definedName>
    <definedName name="grouping">NA()</definedName>
    <definedName name="H">NA()</definedName>
    <definedName name="Header_Row">NA()</definedName>
    <definedName name="hj">"city"&amp;" "&amp;"state"</definedName>
    <definedName name="HK_Inp">NA()</definedName>
    <definedName name="hkjjhkhkhk">NA()</definedName>
    <definedName name="hmp">NA()</definedName>
    <definedName name="HTML_CodePage">1252</definedName>
    <definedName name="HTML_Control">{"'Furniture&amp; O.E'!$A$4:$D$27"}</definedName>
    <definedName name="HTML_Description">""</definedName>
    <definedName name="HTML_Email">""</definedName>
    <definedName name="HTML_Header">"Furniture&amp; O.E"</definedName>
    <definedName name="HTML_LastUpdate">"09/15/2000"</definedName>
    <definedName name="HTML_LineAfter">0</definedName>
    <definedName name="HTML_LineBefore">0</definedName>
    <definedName name="HTML_Name">"Raman"</definedName>
    <definedName name="HTML_OBDlg2">1</definedName>
    <definedName name="HTML_OBDlg4">1</definedName>
    <definedName name="HTML_OS">0</definedName>
    <definedName name="HTML_PathFile">"C:\My Documents\MyHTML.htm"</definedName>
    <definedName name="HTML_Title">"New Codes"</definedName>
    <definedName name="I">NA()</definedName>
    <definedName name="icon">NA()</definedName>
    <definedName name="ii">NA()</definedName>
    <definedName name="INCOMTAX">NA()</definedName>
    <definedName name="Index">NA()</definedName>
    <definedName name="infr_old_budget">NA()</definedName>
    <definedName name="INFRASTRUCTURE_ENTRY">NA()</definedName>
    <definedName name="Int">NA()</definedName>
    <definedName name="Interest_Rate">NA()</definedName>
    <definedName name="Interior">NA()</definedName>
    <definedName name="Inverece">NA()</definedName>
    <definedName name="INVSTMNT">NA()</definedName>
    <definedName name="isccc">"[16]calc_isc!$k$9"</definedName>
    <definedName name="iscoc">"[16]calc_isc!$k$7"</definedName>
    <definedName name="IS현황">"[13]sheet3!#ref!"</definedName>
    <definedName name="itb">"city"&amp;" "&amp;"state"</definedName>
    <definedName name="ITEX">NA()</definedName>
    <definedName name="J">"[4]a!#ref!"</definedName>
    <definedName name="jai">NA()</definedName>
    <definedName name="Jamuna_Sand">NA()</definedName>
    <definedName name="jhdsghghfh">NA()</definedName>
    <definedName name="jhdsghghfh1">NA()</definedName>
    <definedName name="joint">NA()</definedName>
    <definedName name="june">NA()</definedName>
    <definedName name="K">NA()</definedName>
    <definedName name="Kail_II_nd_class_board">NA()</definedName>
    <definedName name="Kail_II_nd_class_scantling">NA()</definedName>
    <definedName name="kalk1">NA()</definedName>
    <definedName name="kalk3">NA()</definedName>
    <definedName name="Kavi">NA()</definedName>
    <definedName name="Kerosene_Oil">NA()</definedName>
    <definedName name="kl">NA()</definedName>
    <definedName name="krs">NA()</definedName>
    <definedName name="L">NA()</definedName>
    <definedName name="LA">NA()</definedName>
    <definedName name="lala">NA()</definedName>
    <definedName name="LAST_COLUMN">NA()</definedName>
    <definedName name="Last_Row">NA()</definedName>
    <definedName name="LE">NA()</definedName>
    <definedName name="LeistungKostenstelle">NA()</definedName>
    <definedName name="LeistungVerdichtTechVerw">NA()</definedName>
    <definedName name="LK">NA()</definedName>
    <definedName name="load">NA()</definedName>
    <definedName name="loan">NA()</definedName>
    <definedName name="Loan_Amount">NA()</definedName>
    <definedName name="Loan_Start">NA()</definedName>
    <definedName name="Loan_Years">NA()</definedName>
    <definedName name="Loansinvest">NA()</definedName>
    <definedName name="LOCAL_STAFF">NA()</definedName>
    <definedName name="LOCAL_STAFF_ENTRY">NA()</definedName>
    <definedName name="Location">"[13]data!$c$10"</definedName>
    <definedName name="Location___0">NA()</definedName>
    <definedName name="Location___10">NA()</definedName>
    <definedName name="Location___11">NA()</definedName>
    <definedName name="Location___16">NA()</definedName>
    <definedName name="Location___17">NA()</definedName>
    <definedName name="Location___20">NA()</definedName>
    <definedName name="Location___22">NA()</definedName>
    <definedName name="Location___23">NA()</definedName>
    <definedName name="Location___24">NA()</definedName>
    <definedName name="Location___25">NA()</definedName>
    <definedName name="Location___31">NA()</definedName>
    <definedName name="Location___6">NA()</definedName>
    <definedName name="lodr">NA()</definedName>
    <definedName name="logc_order">NA()</definedName>
    <definedName name="look">NA()</definedName>
    <definedName name="LOP">NA()</definedName>
    <definedName name="m">{"'Furniture&amp; O.E'!$A$4:$D$27"}</definedName>
    <definedName name="M_s___AHUJA_BUILDER_S">NA()</definedName>
    <definedName name="M1_">NA()</definedName>
    <definedName name="M2_">NA()</definedName>
    <definedName name="MACHINE_EQUIPMENT">NA()</definedName>
    <definedName name="MACHINE_EQUIPMENT_ENTRY">NA()</definedName>
    <definedName name="man">NA()</definedName>
    <definedName name="man_power_sum">NA()</definedName>
    <definedName name="manpower_details">NA()</definedName>
    <definedName name="marble">NA()</definedName>
    <definedName name="Marble_Dust">NA()</definedName>
    <definedName name="MAS">NA()</definedName>
    <definedName name="mat">NA()</definedName>
    <definedName name="MATE">NA()</definedName>
    <definedName name="Material_rate_entry">NA()</definedName>
    <definedName name="MAY03PH2">NA()</definedName>
    <definedName name="mfg">NA()</definedName>
    <definedName name="MI">NA()</definedName>
    <definedName name="misc3">NA()</definedName>
    <definedName name="mm">NA()</definedName>
    <definedName name="mo">NA()</definedName>
    <definedName name="Mobile_crane">NA()</definedName>
    <definedName name="Monat1Kostenstelle">NA()</definedName>
    <definedName name="MONTH_CONDITION">NA()</definedName>
    <definedName name="MONTH_DETAILS">NA()</definedName>
    <definedName name="Monthly">NA()</definedName>
    <definedName name="MP">NA()</definedName>
    <definedName name="MS_bar">NA()</definedName>
    <definedName name="MS_bar_6mm">NA()</definedName>
    <definedName name="MS_Tube_40mm">NA()</definedName>
    <definedName name="msheet">NA()</definedName>
    <definedName name="mta">NA()</definedName>
    <definedName name="Mural_Tiles">NA()</definedName>
    <definedName name="MZ">NA()</definedName>
    <definedName name="Name">"[13]data!$c$8"</definedName>
    <definedName name="NO">NA()</definedName>
    <definedName name="NO_">NA()</definedName>
    <definedName name="No_units">NA()</definedName>
    <definedName name="NOK">NA()</definedName>
    <definedName name="NOS">NA()</definedName>
    <definedName name="NUDABil">NA()</definedName>
    <definedName name="Num_Pmt_Per_Year">NA()</definedName>
    <definedName name="Number_of_Payments">MATCH(0.01,End_Bal,-1)+1</definedName>
    <definedName name="officeexp">NA()</definedName>
    <definedName name="OLE_LINK1">"$boq.$"</definedName>
    <definedName name="OLE_LINK2">"$boq.$"</definedName>
    <definedName name="oooo">NA()</definedName>
    <definedName name="OP">NA()</definedName>
    <definedName name="OVER_HEADS_ENTRY">NA()</definedName>
    <definedName name="OVERHEADS">NA()</definedName>
    <definedName name="p">NA()</definedName>
    <definedName name="P1R">NA()</definedName>
    <definedName name="P2R">NA()</definedName>
    <definedName name="P3R">NA()</definedName>
    <definedName name="P4R">NA()</definedName>
    <definedName name="P5R">NA()</definedName>
    <definedName name="PA">NA()</definedName>
    <definedName name="PAD">NA()</definedName>
    <definedName name="Pane2">NA()</definedName>
    <definedName name="paver">NA()</definedName>
    <definedName name="Paving_Bitumen_S_90">NA()</definedName>
    <definedName name="Pay_Date">NA()</definedName>
    <definedName name="Pay_Num">NA()</definedName>
    <definedName name="Payment_Date">DATE(YEAR(Loan_Start),MONTH(Loan_Start)+"payment_number",DAY(Loan_Start))</definedName>
    <definedName name="pbt">NA()</definedName>
    <definedName name="pc">NA()</definedName>
    <definedName name="pcc_utility">NA()</definedName>
    <definedName name="period">NA()</definedName>
    <definedName name="PF">NA()</definedName>
    <definedName name="PFC">NA()</definedName>
    <definedName name="PFL">NA()</definedName>
    <definedName name="PhaseCode">NA()</definedName>
    <definedName name="PHE">NA()</definedName>
    <definedName name="photo">NA()</definedName>
    <definedName name="pin">NA()</definedName>
    <definedName name="pipe_rack">NA()</definedName>
    <definedName name="pipe3">NA()</definedName>
    <definedName name="pj">NA()</definedName>
    <definedName name="PL">NA()</definedName>
    <definedName name="plan">NA()</definedName>
    <definedName name="PlanFixKostenstelle">NA()</definedName>
    <definedName name="PlanTotalKostenstelle">NA()</definedName>
    <definedName name="PlanVariabelKostenstelle">NA()</definedName>
    <definedName name="PLASTER">NA()</definedName>
    <definedName name="Plasticizer">NA()</definedName>
    <definedName name="pmp">NA()</definedName>
    <definedName name="POB6RTRT">NA()</definedName>
    <definedName name="POC">NA()</definedName>
    <definedName name="POR1C1R59C22RTSQKS15C6LRTPPPPPT">NA()</definedName>
    <definedName name="Powder">NA()</definedName>
    <definedName name="PPPPPPPP">NA()</definedName>
    <definedName name="PR">NA()</definedName>
    <definedName name="PrevYears">NA()</definedName>
    <definedName name="Princ">NA()</definedName>
    <definedName name="Print">NA()</definedName>
    <definedName name="_xlnm.Print_Area" localSheetId="3">ELECTRICAL!$A$1:$P$106</definedName>
    <definedName name="_xlnm.Print_Area" localSheetId="2">PLUMBING!$A$1:$Q$54</definedName>
    <definedName name="_xlnm.Print_Area" localSheetId="0">'Summary of Cost'!$A$1:$J$22</definedName>
    <definedName name="Print_Area_MI">NA()</definedName>
    <definedName name="Print_Area_Reset">OFFSET(Full_Print,0,0,Last_Row)</definedName>
    <definedName name="Print_Checklist">NA()</definedName>
    <definedName name="Print_Cover">NA()</definedName>
    <definedName name="Print_ITR">NA()</definedName>
    <definedName name="Print_Range">NA()</definedName>
    <definedName name="Print_Settlement">NA()</definedName>
    <definedName name="Print_Tiltes">NA()</definedName>
    <definedName name="Print_Title">NA()</definedName>
    <definedName name="_xlnm.Print_Titles" localSheetId="1">'C&amp;I'!$1:$2</definedName>
    <definedName name="_xlnm.Print_Titles" localSheetId="3">ELECTRICAL!$1:$3</definedName>
    <definedName name="Print_TRA">NA()</definedName>
    <definedName name="printing">NA()</definedName>
    <definedName name="ProjectLocation">NA()</definedName>
    <definedName name="ProjectNumber">NA()</definedName>
    <definedName name="ProjectSubtitle">NA()</definedName>
    <definedName name="ProjectTitle">NA()</definedName>
    <definedName name="Prop_2m">NA()</definedName>
    <definedName name="Prov">"[5]pointno.5!#ref!"</definedName>
    <definedName name="PRWMAY07">NA()</definedName>
    <definedName name="PRWSEP05">NA()</definedName>
    <definedName name="Pumping_Charge">NA()</definedName>
    <definedName name="purchase">NA()</definedName>
    <definedName name="pwd">NA()</definedName>
    <definedName name="q">NA()</definedName>
    <definedName name="qater">NA()</definedName>
    <definedName name="qq">NA()</definedName>
    <definedName name="Quarter">NA()</definedName>
    <definedName name="quarter_1">NA()</definedName>
    <definedName name="quarter_2">NA()</definedName>
    <definedName name="quarter_3">NA()</definedName>
    <definedName name="quarter_4">NA()</definedName>
    <definedName name="quarterly_report">NA()</definedName>
    <definedName name="QuerSummeKostenstelle">NA()</definedName>
    <definedName name="QuerSummeKst">NA()</definedName>
    <definedName name="QZ">NA()</definedName>
    <definedName name="R_">"[4]a!#ref!"</definedName>
    <definedName name="RA">NA()</definedName>
    <definedName name="rad">NA()</definedName>
    <definedName name="RAF">NA()</definedName>
    <definedName name="raftboq03">"city"&amp;" "&amp;"state"</definedName>
    <definedName name="Rajnagar_Marble">NA()</definedName>
    <definedName name="ramu">NA()</definedName>
    <definedName name="RAT">NA()</definedName>
    <definedName name="rates">NA()</definedName>
    <definedName name="Ratna_A_Border">NA()</definedName>
    <definedName name="Ratna_A_dark_base">NA()</definedName>
    <definedName name="Ratna_A_Floor">NA()</definedName>
    <definedName name="Ratna_A_Highlighter">NA()</definedName>
    <definedName name="Ratna_A_light_base">NA()</definedName>
    <definedName name="Ratna_Ezio_C_Border">NA()</definedName>
    <definedName name="Ratna_Ezio_C_dark_base">NA()</definedName>
    <definedName name="Ratna_Ezio_C_Floor">NA()</definedName>
    <definedName name="Ratna_Ezio_C_Highlighter">NA()</definedName>
    <definedName name="Ratna_Ezio_C_light_base">NA()</definedName>
    <definedName name="Ratna_Sireno_A_Border">NA()</definedName>
    <definedName name="Ratna_Sireno_A_dark_base">NA()</definedName>
    <definedName name="Ratna_Sireno_A_Floor">NA()</definedName>
    <definedName name="Ratna_Sireno_A_Highlighter">NA()</definedName>
    <definedName name="Ratna_Sireno_A_light_base">NA()</definedName>
    <definedName name="RATNAGIRI">NA()</definedName>
    <definedName name="rb">NA()</definedName>
    <definedName name="rcc">NA()</definedName>
    <definedName name="rcc_columns">NA()</definedName>
    <definedName name="rd">NA()</definedName>
    <definedName name="RDS">NA()</definedName>
    <definedName name="re">NA()</definedName>
    <definedName name="Reconcilation">"city"&amp;" "&amp;"state"</definedName>
    <definedName name="Reflected_interlocking_80">NA()</definedName>
    <definedName name="REGULAR_STAFF">NA()</definedName>
    <definedName name="REGULAR_STAFF_ENTRY">NA()</definedName>
    <definedName name="renamedetailcalk">NA()</definedName>
    <definedName name="RentSubsidy_B">NA()</definedName>
    <definedName name="repair">NA()</definedName>
    <definedName name="RestwertBil">NA()</definedName>
    <definedName name="RestwertKalk">NA()</definedName>
    <definedName name="RF">"[4]a!#ref!"</definedName>
    <definedName name="rig">NA()</definedName>
    <definedName name="RMC_Production_cost">NA()</definedName>
    <definedName name="road">NA()</definedName>
    <definedName name="ROBR">NA()</definedName>
    <definedName name="ROEX">NA()</definedName>
    <definedName name="ROHO">NA()</definedName>
    <definedName name="roll">NA()</definedName>
    <definedName name="rope">NA()</definedName>
    <definedName name="RP">250</definedName>
    <definedName name="rrrrr">"city"&amp;" "&amp;"state"</definedName>
    <definedName name="rund">2</definedName>
    <definedName name="rund_ats">0</definedName>
    <definedName name="runden">"[16]interface_isc!$e$100"</definedName>
    <definedName name="S1_">NA()</definedName>
    <definedName name="S2_">NA()</definedName>
    <definedName name="SAD">NA()</definedName>
    <definedName name="Safeda_Balli">NA()</definedName>
    <definedName name="Salaries1010">NA()</definedName>
    <definedName name="Salaries1010_A">NA()</definedName>
    <definedName name="SALES">NA()</definedName>
    <definedName name="Salesbreak">NA()</definedName>
    <definedName name="samosa">"city"&amp;" "&amp;"state"</definedName>
    <definedName name="samp">NA()</definedName>
    <definedName name="san">NA()</definedName>
    <definedName name="sanjay">NA()</definedName>
    <definedName name="sanju">NA()</definedName>
    <definedName name="sat">NA()</definedName>
    <definedName name="Scaffolding">NA()</definedName>
    <definedName name="sccc">"[16]calc_sc!$k$9"</definedName>
    <definedName name="Sch6A">"[5]pointno.5!#ref!"</definedName>
    <definedName name="Sch6B">"[5]pointno.5!#ref!"</definedName>
    <definedName name="Sch6C">"[5]pointno.5!#ref!"</definedName>
    <definedName name="Sched_Pay">NA()</definedName>
    <definedName name="Scheduled_Extra_Payments">NA()</definedName>
    <definedName name="Scheduled_Interest_Rate">NA()</definedName>
    <definedName name="Scheduled_Monthly_Payment">NA()</definedName>
    <definedName name="scoc">"[16]calc_sc!$k$7"</definedName>
    <definedName name="SCOPE">"city"&amp;" "&amp;"state"</definedName>
    <definedName name="sdafdsa">NA()</definedName>
    <definedName name="SDF">NA()</definedName>
    <definedName name="sdfds">NA()</definedName>
    <definedName name="sdfsd">NA()</definedName>
    <definedName name="sdhghjfshadyaeqjujweqorei">NA()</definedName>
    <definedName name="sdsdd">NA()</definedName>
    <definedName name="SEATING">NA()</definedName>
    <definedName name="security">NA()</definedName>
    <definedName name="sep">NA()</definedName>
    <definedName name="sep_">NA()</definedName>
    <definedName name="set">NA()</definedName>
    <definedName name="sets">NA()</definedName>
    <definedName name="sfvdafv">NA()</definedName>
    <definedName name="sg">0.92</definedName>
    <definedName name="Sharique">NA()</definedName>
    <definedName name="Shop_Floor_Hour_Rate___2000">"kapil"</definedName>
    <definedName name="shuttering">NA()</definedName>
    <definedName name="siba">NA()</definedName>
    <definedName name="siba1">NA()</definedName>
    <definedName name="siba2">NA()</definedName>
    <definedName name="sibabb">NA()</definedName>
    <definedName name="Single_Clip">NA()</definedName>
    <definedName name="SKBEL">NA()</definedName>
    <definedName name="snd">NA()</definedName>
    <definedName name="SoAfaKumBil">NA()</definedName>
    <definedName name="SoAfaKumKalk">NA()</definedName>
    <definedName name="SoAfaLfdJahrBil">NA()</definedName>
    <definedName name="SoAfaLfdJahrKalk">NA()</definedName>
    <definedName name="SoAfaLfdMonatKalk">NA()</definedName>
    <definedName name="SONU">NA()</definedName>
    <definedName name="SORT">NA()</definedName>
    <definedName name="SPR">NA()</definedName>
    <definedName name="spray">NA()</definedName>
    <definedName name="srh">NA()</definedName>
    <definedName name="srp">NA()</definedName>
    <definedName name="srtthyrt">NA()</definedName>
    <definedName name="ss">NA()</definedName>
    <definedName name="st">NA()</definedName>
    <definedName name="staff">NA()</definedName>
    <definedName name="Stage">NA()</definedName>
    <definedName name="stg">NA()</definedName>
    <definedName name="stock">NA()</definedName>
    <definedName name="Stone_Aggregate_10_mm">NA()</definedName>
    <definedName name="Stone_Aggregate_20_mm">NA()</definedName>
    <definedName name="Stone_Aggregate_40_mm">NA()</definedName>
    <definedName name="Stone_Dust">NA()</definedName>
    <definedName name="storm">NA()</definedName>
    <definedName name="sum">NA()</definedName>
    <definedName name="SUMMARY">NA()</definedName>
    <definedName name="sumrisk">NA()</definedName>
    <definedName name="sundry">NA()</definedName>
    <definedName name="sundryexp">NA()</definedName>
    <definedName name="SUNIL">NA()</definedName>
    <definedName name="SUNIL1">NA()</definedName>
    <definedName name="SUNIL3">NA()</definedName>
    <definedName name="suresh">NA()</definedName>
    <definedName name="surf">NA()</definedName>
    <definedName name="SUSHIL">NA()</definedName>
    <definedName name="sweep">NA()</definedName>
    <definedName name="SXA">NA()</definedName>
    <definedName name="SXZCAX">"city"&amp;" "&amp;"state"</definedName>
    <definedName name="T_A">NA()</definedName>
    <definedName name="t_area">NA()</definedName>
    <definedName name="TAHOMA">NA()</definedName>
    <definedName name="tank">NA()</definedName>
    <definedName name="Tarun">"city"&amp;" "&amp;"state"</definedName>
    <definedName name="telephone">NA()</definedName>
    <definedName name="text">NA()</definedName>
    <definedName name="Tile_work">NA()</definedName>
    <definedName name="tipp">NA()</definedName>
    <definedName name="TO_AR">NA()</definedName>
    <definedName name="TopEx_">NA()</definedName>
    <definedName name="TOR">NA()</definedName>
    <definedName name="TOT_SALES">"[15]공장별판관비배부!$k$35"</definedName>
    <definedName name="TOTAL">NA()</definedName>
    <definedName name="TOTAL_CONSUMPTION">NA()</definedName>
    <definedName name="Total_Interest">NA()</definedName>
    <definedName name="Total_Pay">NA()</definedName>
    <definedName name="Total_Payment">"scheduled_payment"+"extra_payment"</definedName>
    <definedName name="totalf">NA()</definedName>
    <definedName name="TotalLine341">NA()</definedName>
    <definedName name="totalthisbill">NA()</definedName>
    <definedName name="tr">NA()</definedName>
    <definedName name="trans">NA()</definedName>
    <definedName name="tt">NA()</definedName>
    <definedName name="tttt">NA()</definedName>
    <definedName name="type">NA()</definedName>
    <definedName name="ugt">NA()</definedName>
    <definedName name="Umlage">"[9]makro1!$a$1"</definedName>
    <definedName name="US">2388</definedName>
    <definedName name="utility">NA()</definedName>
    <definedName name="utility1">NA()</definedName>
    <definedName name="V">NA()</definedName>
    <definedName name="Values_Entered">IF(Loan_Amount*Interest_Rate*Loan_Years*Loan_Start&gt;0,1,0)</definedName>
    <definedName name="VAT_Comp_Kurz">NA()</definedName>
    <definedName name="VAT_Companies">NA()</definedName>
    <definedName name="vbv">NA()</definedName>
    <definedName name="vbvbvb">NA()</definedName>
    <definedName name="vbvbvvv">NA()</definedName>
    <definedName name="vehicle">NA()</definedName>
    <definedName name="VerbrauchsabweichungVerdichtTechVerw">NA()</definedName>
    <definedName name="vib">NA()</definedName>
    <definedName name="vibroll">NA()</definedName>
    <definedName name="VOLTAGE_DROP_FOR_THREE_PHASE_Sheet2_List">NA()</definedName>
    <definedName name="W">NA()</definedName>
    <definedName name="W_proofing">NA()</definedName>
    <definedName name="Wall_form_panel">NA()</definedName>
    <definedName name="Wall_form_panel_1250x400">NA()</definedName>
    <definedName name="Wall_form_panel_1250x500">NA()</definedName>
    <definedName name="Wall_Painting">NA()</definedName>
    <definedName name="Water_Proofing_compound">NA()</definedName>
    <definedName name="Weight_Inp">NA()</definedName>
    <definedName name="WH">NA()</definedName>
    <definedName name="White_Cement">NA()</definedName>
    <definedName name="WKD">"[4]a!#ref!"</definedName>
    <definedName name="WOOD_DOOR">NA()</definedName>
    <definedName name="WorkingCostCentre">NA()</definedName>
    <definedName name="wrn_Detailkalk_">NA()</definedName>
    <definedName name="wrn_detailkalk01_">NA()</definedName>
    <definedName name="wrn_detailkalk1_">NA()</definedName>
    <definedName name="wrn_Full___Report_">NA()</definedName>
    <definedName name="wrn_Kalk_">NA()</definedName>
    <definedName name="wrn_kalk01_">NA()</definedName>
    <definedName name="wrn_kalk1_">NA()</definedName>
    <definedName name="wrn_WorkBook___Print_">NA()</definedName>
    <definedName name="wrnfulla">NA()</definedName>
    <definedName name="WRNFULLA1">NA()</definedName>
    <definedName name="X">NA()</definedName>
    <definedName name="xdfd">NA()</definedName>
    <definedName name="xx">NA()</definedName>
    <definedName name="XXX">NA()</definedName>
    <definedName name="xxxx">NA()</definedName>
    <definedName name="xxxxxx">NA()</definedName>
    <definedName name="xyz">"city"&amp;" "&amp;"state"</definedName>
    <definedName name="ytm_pbt">NA()</definedName>
    <definedName name="yyy">NA()</definedName>
    <definedName name="yyyy">NA()</definedName>
    <definedName name="yyyyyy">NA()</definedName>
    <definedName name="Z">"[4]a!#ref!"</definedName>
    <definedName name="Z_">"[4]a!#ref!"</definedName>
    <definedName name="ZA">NA()</definedName>
    <definedName name="ZeileErsteLine341">NA()</definedName>
    <definedName name="Zinkelen_xlw">NA()</definedName>
    <definedName name="ZX">NA()</definedName>
    <definedName name="zz">NA()</definedName>
    <definedName name="가1">NA()</definedName>
    <definedName name="가2">NA()</definedName>
    <definedName name="가3">NA()</definedName>
    <definedName name="껍데기">NA()</definedName>
    <definedName name="누적매출">NA()</definedName>
    <definedName name="당기매출">NA()</definedName>
    <definedName name="모른다니까">NA()</definedName>
    <definedName name="몰라">NA()</definedName>
    <definedName name="손실충당금내역">NA()</definedName>
    <definedName name="차체">NA()</definedName>
    <definedName name="총경비">NA()</definedName>
    <definedName name="총노무비">NA()</definedName>
    <definedName name="총재료비">NA()</definedName>
    <definedName name="특장">NA()</definedName>
    <definedName name="환율">NA()</definedName>
    <definedName name="환율비">NA()</definedName>
    <definedName name="金額">NA()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8" i="12" l="1"/>
  <c r="O48" i="12"/>
  <c r="B49" i="12"/>
  <c r="L49" i="12"/>
  <c r="M49" i="12"/>
  <c r="N49" i="12"/>
  <c r="P49" i="12" s="1"/>
  <c r="Q49" i="12" s="1"/>
  <c r="O49" i="12"/>
  <c r="D20" i="10"/>
  <c r="F22" i="10" l="1"/>
  <c r="G21" i="10"/>
  <c r="N47" i="12"/>
  <c r="N20" i="11"/>
  <c r="N23" i="11" s="1"/>
  <c r="N18" i="11"/>
  <c r="O94" i="11"/>
  <c r="C12" i="10"/>
  <c r="C11" i="10"/>
  <c r="C10" i="10"/>
  <c r="C9" i="10"/>
  <c r="C8" i="10"/>
  <c r="C7" i="10"/>
  <c r="C6" i="10"/>
  <c r="C5" i="10"/>
  <c r="O86" i="11" l="1"/>
  <c r="N86" i="11"/>
  <c r="P17" i="19"/>
  <c r="P15" i="19"/>
  <c r="P12" i="19"/>
  <c r="P11" i="19"/>
  <c r="P5" i="19"/>
  <c r="P3" i="19"/>
  <c r="N5" i="16"/>
  <c r="N4" i="16"/>
  <c r="N3" i="16"/>
  <c r="M5" i="16"/>
  <c r="M3" i="16"/>
  <c r="N104" i="14"/>
  <c r="N100" i="14"/>
  <c r="N98" i="14"/>
  <c r="N97" i="14"/>
  <c r="N93" i="14"/>
  <c r="N91" i="14"/>
  <c r="N89" i="14"/>
  <c r="N87" i="14"/>
  <c r="N86" i="14"/>
  <c r="N78" i="14"/>
  <c r="N77" i="14"/>
  <c r="N69" i="14"/>
  <c r="N67" i="14"/>
  <c r="N63" i="14"/>
  <c r="N61" i="14"/>
  <c r="N57" i="14"/>
  <c r="N55" i="14"/>
  <c r="N53" i="14"/>
  <c r="N51" i="14"/>
  <c r="N49" i="14"/>
  <c r="N47" i="14"/>
  <c r="N40" i="14"/>
  <c r="N34" i="14"/>
  <c r="N33" i="14"/>
  <c r="N29" i="14"/>
  <c r="N28" i="14"/>
  <c r="N21" i="14"/>
  <c r="N17" i="14"/>
  <c r="N15" i="14"/>
  <c r="N11" i="14"/>
  <c r="O23" i="12"/>
  <c r="O8" i="12"/>
  <c r="O10" i="12"/>
  <c r="O11" i="12"/>
  <c r="O12" i="12"/>
  <c r="O13" i="12"/>
  <c r="O14" i="12"/>
  <c r="O15" i="12"/>
  <c r="O17" i="12"/>
  <c r="O18" i="12"/>
  <c r="O19" i="12"/>
  <c r="O20" i="12"/>
  <c r="O21" i="12"/>
  <c r="O22" i="12"/>
  <c r="O24" i="12"/>
  <c r="O25" i="12"/>
  <c r="O27" i="12"/>
  <c r="O28" i="12"/>
  <c r="O29" i="12"/>
  <c r="O30" i="12"/>
  <c r="O31" i="12"/>
  <c r="O33" i="12"/>
  <c r="O34" i="12"/>
  <c r="O35" i="12"/>
  <c r="O36" i="12"/>
  <c r="O37" i="12"/>
  <c r="O38" i="12"/>
  <c r="O39" i="12"/>
  <c r="O40" i="12"/>
  <c r="O41" i="12"/>
  <c r="O42" i="12"/>
  <c r="O43" i="12"/>
  <c r="O44" i="12"/>
  <c r="O45" i="12"/>
  <c r="O46" i="12"/>
  <c r="O47" i="12"/>
  <c r="O7" i="12"/>
  <c r="O9" i="12" s="1"/>
  <c r="N7" i="12"/>
  <c r="N106" i="14" l="1"/>
  <c r="F7" i="10" s="1"/>
  <c r="O32" i="12"/>
  <c r="O51" i="12"/>
  <c r="O16" i="12"/>
  <c r="N6" i="16"/>
  <c r="F8" i="10" s="1"/>
  <c r="O53" i="12" l="1"/>
  <c r="F6" i="10" s="1"/>
  <c r="O8" i="11"/>
  <c r="O9" i="11"/>
  <c r="P9" i="11" s="1"/>
  <c r="O10" i="11"/>
  <c r="O11" i="11"/>
  <c r="P11" i="11" s="1"/>
  <c r="O12" i="11"/>
  <c r="P12" i="11" s="1"/>
  <c r="O13" i="11"/>
  <c r="P13" i="11" s="1"/>
  <c r="O17" i="11"/>
  <c r="P17" i="11" s="1"/>
  <c r="O18" i="11"/>
  <c r="O19" i="11"/>
  <c r="P19" i="11" s="1"/>
  <c r="O20" i="11"/>
  <c r="O21" i="11"/>
  <c r="P21" i="11" s="1"/>
  <c r="O27" i="11"/>
  <c r="P27" i="11" s="1"/>
  <c r="O28" i="11"/>
  <c r="P28" i="11" s="1"/>
  <c r="O29" i="11"/>
  <c r="P29" i="11" s="1"/>
  <c r="O30" i="11"/>
  <c r="O31" i="11"/>
  <c r="P31" i="11" s="1"/>
  <c r="O41" i="11"/>
  <c r="P41" i="11" s="1"/>
  <c r="O49" i="11"/>
  <c r="P49" i="11" s="1"/>
  <c r="O50" i="11"/>
  <c r="P50" i="11" s="1"/>
  <c r="O51" i="11"/>
  <c r="P51" i="11" s="1"/>
  <c r="O57" i="11"/>
  <c r="P57" i="11" s="1"/>
  <c r="O58" i="11"/>
  <c r="P58" i="11" s="1"/>
  <c r="O59" i="11"/>
  <c r="O60" i="11"/>
  <c r="P60" i="11" s="1"/>
  <c r="O62" i="11"/>
  <c r="P62" i="11" s="1"/>
  <c r="O67" i="11"/>
  <c r="P67" i="11" s="1"/>
  <c r="O68" i="11"/>
  <c r="P68" i="11" s="1"/>
  <c r="O69" i="11"/>
  <c r="P69" i="11" s="1"/>
  <c r="O70" i="11"/>
  <c r="P70" i="11" s="1"/>
  <c r="O71" i="11"/>
  <c r="P71" i="11" s="1"/>
  <c r="O81" i="11"/>
  <c r="O89" i="11"/>
  <c r="O90" i="11"/>
  <c r="N8" i="11"/>
  <c r="O14" i="11"/>
  <c r="O15" i="11"/>
  <c r="P15" i="11" s="1"/>
  <c r="O16" i="11"/>
  <c r="P16" i="11" s="1"/>
  <c r="O22" i="11"/>
  <c r="P22" i="11" s="1"/>
  <c r="O24" i="11"/>
  <c r="P24" i="11" s="1"/>
  <c r="O26" i="11"/>
  <c r="P26" i="11" s="1"/>
  <c r="O32" i="11"/>
  <c r="P32" i="11" s="1"/>
  <c r="O34" i="11"/>
  <c r="P34" i="11" s="1"/>
  <c r="O36" i="11"/>
  <c r="P36" i="11" s="1"/>
  <c r="O37" i="11"/>
  <c r="O38" i="11"/>
  <c r="P38" i="11" s="1"/>
  <c r="O39" i="11"/>
  <c r="O40" i="11"/>
  <c r="O43" i="11"/>
  <c r="P43" i="11" s="1"/>
  <c r="O45" i="11"/>
  <c r="O46" i="11"/>
  <c r="P46" i="11" s="1"/>
  <c r="O47" i="11"/>
  <c r="O48" i="11"/>
  <c r="O52" i="11"/>
  <c r="P52" i="11" s="1"/>
  <c r="O54" i="11"/>
  <c r="P54" i="11" s="1"/>
  <c r="O56" i="11"/>
  <c r="P56" i="11" s="1"/>
  <c r="O64" i="11"/>
  <c r="O65" i="11"/>
  <c r="P65" i="11" s="1"/>
  <c r="O66" i="11"/>
  <c r="O72" i="11"/>
  <c r="P72" i="11" s="1"/>
  <c r="O73" i="11"/>
  <c r="O74" i="11"/>
  <c r="P74" i="11" s="1"/>
  <c r="O76" i="11"/>
  <c r="P76" i="11" s="1"/>
  <c r="O78" i="11"/>
  <c r="P78" i="11" s="1"/>
  <c r="O79" i="11"/>
  <c r="P79" i="11" s="1"/>
  <c r="O80" i="11"/>
  <c r="O82" i="11"/>
  <c r="P82" i="11" s="1"/>
  <c r="O84" i="11"/>
  <c r="P84" i="11" s="1"/>
  <c r="O87" i="11"/>
  <c r="O88" i="11"/>
  <c r="O61" i="11" l="1"/>
  <c r="O42" i="11"/>
  <c r="P37" i="11"/>
  <c r="O92" i="11"/>
  <c r="O53" i="11"/>
  <c r="P45" i="11"/>
  <c r="O83" i="11"/>
  <c r="P80" i="11"/>
  <c r="O75" i="11"/>
  <c r="P64" i="11"/>
  <c r="O33" i="11"/>
  <c r="O23" i="11"/>
  <c r="L104" i="14"/>
  <c r="M104" i="14"/>
  <c r="A104" i="14"/>
  <c r="F5" i="10" l="1"/>
  <c r="K104" i="14"/>
  <c r="O104" i="14"/>
  <c r="P104" i="14" s="1"/>
  <c r="D12" i="10" l="1"/>
  <c r="D10" i="10"/>
  <c r="D9" i="10"/>
  <c r="N17" i="19" l="1"/>
  <c r="N15" i="19"/>
  <c r="N12" i="19"/>
  <c r="N11" i="19"/>
  <c r="N5" i="19"/>
  <c r="N3" i="19"/>
  <c r="O17" i="19"/>
  <c r="L15" i="19"/>
  <c r="M15" i="19" s="1"/>
  <c r="O12" i="19"/>
  <c r="O11" i="19"/>
  <c r="O5" i="19"/>
  <c r="L3" i="19"/>
  <c r="M3" i="19" s="1"/>
  <c r="L4" i="16"/>
  <c r="L5" i="16"/>
  <c r="L3" i="16"/>
  <c r="J4" i="16"/>
  <c r="K4" i="16" s="1"/>
  <c r="O3" i="16"/>
  <c r="L101" i="14"/>
  <c r="L100" i="14"/>
  <c r="L98" i="14"/>
  <c r="L97" i="14"/>
  <c r="M101" i="14"/>
  <c r="M100" i="14"/>
  <c r="M98" i="14"/>
  <c r="J97" i="14"/>
  <c r="K97" i="14" s="1"/>
  <c r="L93" i="14"/>
  <c r="L91" i="14"/>
  <c r="J93" i="14"/>
  <c r="K93" i="14" s="1"/>
  <c r="J91" i="14"/>
  <c r="K91" i="14" s="1"/>
  <c r="L89" i="14"/>
  <c r="M89" i="14"/>
  <c r="L87" i="14"/>
  <c r="L86" i="14"/>
  <c r="J87" i="14"/>
  <c r="K87" i="14" s="1"/>
  <c r="M86" i="14"/>
  <c r="L78" i="14"/>
  <c r="L77" i="14"/>
  <c r="J78" i="14"/>
  <c r="K78" i="14" s="1"/>
  <c r="M77" i="14"/>
  <c r="L69" i="14"/>
  <c r="J69" i="14"/>
  <c r="K69" i="14" s="1"/>
  <c r="L67" i="14"/>
  <c r="M67" i="14"/>
  <c r="L63" i="14"/>
  <c r="J63" i="14"/>
  <c r="K63" i="14" s="1"/>
  <c r="L61" i="14"/>
  <c r="M61" i="14"/>
  <c r="L57" i="14"/>
  <c r="J57" i="14"/>
  <c r="K57" i="14" s="1"/>
  <c r="L55" i="14"/>
  <c r="M55" i="14"/>
  <c r="L53" i="14"/>
  <c r="J53" i="14"/>
  <c r="K53" i="14" s="1"/>
  <c r="L51" i="14"/>
  <c r="M51" i="14"/>
  <c r="L49" i="14"/>
  <c r="J49" i="14"/>
  <c r="K49" i="14" s="1"/>
  <c r="L47" i="14"/>
  <c r="M47" i="14"/>
  <c r="L40" i="14"/>
  <c r="J40" i="14"/>
  <c r="K40" i="14" s="1"/>
  <c r="L34" i="14"/>
  <c r="L33" i="14"/>
  <c r="M34" i="14"/>
  <c r="J33" i="14"/>
  <c r="K33" i="14" s="1"/>
  <c r="L29" i="14"/>
  <c r="L28" i="14"/>
  <c r="M29" i="14"/>
  <c r="J28" i="14"/>
  <c r="K28" i="14" s="1"/>
  <c r="L21" i="14"/>
  <c r="M21" i="14"/>
  <c r="L17" i="14"/>
  <c r="M17" i="14"/>
  <c r="L15" i="14"/>
  <c r="J15" i="14"/>
  <c r="K15" i="14" s="1"/>
  <c r="L11" i="14"/>
  <c r="M11" i="14"/>
  <c r="M47" i="12"/>
  <c r="M45" i="12"/>
  <c r="M42" i="12"/>
  <c r="M41" i="12"/>
  <c r="M38" i="12"/>
  <c r="M37" i="12"/>
  <c r="K47" i="12"/>
  <c r="L47" i="12" s="1"/>
  <c r="N45" i="12"/>
  <c r="N42" i="12"/>
  <c r="N41" i="12"/>
  <c r="K38" i="12"/>
  <c r="L38" i="12" s="1"/>
  <c r="K37" i="12"/>
  <c r="L37" i="12" s="1"/>
  <c r="M31" i="12"/>
  <c r="M30" i="12"/>
  <c r="K31" i="12"/>
  <c r="L31" i="12" s="1"/>
  <c r="N30" i="12"/>
  <c r="M28" i="12"/>
  <c r="K28" i="12"/>
  <c r="L28" i="12" s="1"/>
  <c r="M25" i="12"/>
  <c r="N25" i="12"/>
  <c r="M87" i="11"/>
  <c r="M88" i="11"/>
  <c r="K89" i="11"/>
  <c r="L89" i="11" s="1"/>
  <c r="M89" i="11"/>
  <c r="N89" i="11"/>
  <c r="P89" i="11" s="1"/>
  <c r="M90" i="11"/>
  <c r="M86" i="11"/>
  <c r="K90" i="11"/>
  <c r="L90" i="11" s="1"/>
  <c r="N88" i="11"/>
  <c r="N87" i="11"/>
  <c r="P86" i="11"/>
  <c r="M59" i="11"/>
  <c r="N59" i="11"/>
  <c r="P59" i="11" s="1"/>
  <c r="P61" i="11" s="1"/>
  <c r="M48" i="11"/>
  <c r="N48" i="11"/>
  <c r="M40" i="11"/>
  <c r="N40" i="11"/>
  <c r="P40" i="11" s="1"/>
  <c r="M39" i="11"/>
  <c r="N39" i="11"/>
  <c r="P39" i="11" s="1"/>
  <c r="P42" i="11" s="1"/>
  <c r="M30" i="11"/>
  <c r="K30" i="11"/>
  <c r="L30" i="11" s="1"/>
  <c r="M20" i="11"/>
  <c r="P20" i="11"/>
  <c r="M18" i="11"/>
  <c r="M14" i="11"/>
  <c r="N14" i="11"/>
  <c r="P14" i="11" s="1"/>
  <c r="M10" i="11"/>
  <c r="K10" i="11"/>
  <c r="L10" i="11" s="1"/>
  <c r="M8" i="11"/>
  <c r="P8" i="11" s="1"/>
  <c r="O86" i="14" l="1"/>
  <c r="M51" i="12"/>
  <c r="P18" i="11"/>
  <c r="P87" i="11"/>
  <c r="P88" i="11"/>
  <c r="P48" i="11"/>
  <c r="L11" i="19"/>
  <c r="M11" i="19" s="1"/>
  <c r="M33" i="14"/>
  <c r="O33" i="14" s="1"/>
  <c r="O11" i="14"/>
  <c r="J3" i="16"/>
  <c r="K3" i="16" s="1"/>
  <c r="N28" i="12"/>
  <c r="K86" i="11"/>
  <c r="L86" i="11" s="1"/>
  <c r="K87" i="11"/>
  <c r="L87" i="11" s="1"/>
  <c r="M78" i="14"/>
  <c r="O78" i="14" s="1"/>
  <c r="M97" i="14"/>
  <c r="O97" i="14" s="1"/>
  <c r="M53" i="14"/>
  <c r="O53" i="14" s="1"/>
  <c r="J34" i="14"/>
  <c r="K34" i="14" s="1"/>
  <c r="N31" i="12"/>
  <c r="P31" i="12" s="1"/>
  <c r="M57" i="14"/>
  <c r="O57" i="14" s="1"/>
  <c r="K41" i="12"/>
  <c r="L41" i="12" s="1"/>
  <c r="M28" i="14"/>
  <c r="O28" i="14" s="1"/>
  <c r="M87" i="14"/>
  <c r="O87" i="14" s="1"/>
  <c r="M4" i="16"/>
  <c r="O4" i="16" s="1"/>
  <c r="L18" i="19"/>
  <c r="M18" i="19" s="1"/>
  <c r="M91" i="14"/>
  <c r="O91" i="14" s="1"/>
  <c r="N90" i="11"/>
  <c r="K88" i="11"/>
  <c r="L88" i="11" s="1"/>
  <c r="K42" i="12"/>
  <c r="L42" i="12" s="1"/>
  <c r="M63" i="14"/>
  <c r="O63" i="14" s="1"/>
  <c r="M93" i="14"/>
  <c r="O93" i="14" s="1"/>
  <c r="J98" i="14"/>
  <c r="K98" i="14" s="1"/>
  <c r="J29" i="14"/>
  <c r="K29" i="14" s="1"/>
  <c r="M49" i="14"/>
  <c r="O49" i="14" s="1"/>
  <c r="O15" i="19"/>
  <c r="Q15" i="19" s="1"/>
  <c r="P47" i="12"/>
  <c r="M40" i="14"/>
  <c r="O40" i="14" s="1"/>
  <c r="L17" i="19"/>
  <c r="M17" i="19" s="1"/>
  <c r="K48" i="11"/>
  <c r="L48" i="11" s="1"/>
  <c r="N38" i="12"/>
  <c r="M69" i="14"/>
  <c r="O69" i="14" s="1"/>
  <c r="J100" i="14"/>
  <c r="K100" i="14" s="1"/>
  <c r="O5" i="16"/>
  <c r="K18" i="11"/>
  <c r="L18" i="11" s="1"/>
  <c r="K40" i="11"/>
  <c r="L40" i="11" s="1"/>
  <c r="P42" i="12"/>
  <c r="J21" i="14"/>
  <c r="K21" i="14" s="1"/>
  <c r="O100" i="14"/>
  <c r="Q11" i="19"/>
  <c r="K8" i="11"/>
  <c r="L8" i="11" s="1"/>
  <c r="K25" i="12"/>
  <c r="L25" i="12" s="1"/>
  <c r="J11" i="14"/>
  <c r="K11" i="14" s="1"/>
  <c r="O21" i="14"/>
  <c r="O29" i="14"/>
  <c r="J47" i="14"/>
  <c r="K47" i="14" s="1"/>
  <c r="J51" i="14"/>
  <c r="K51" i="14" s="1"/>
  <c r="J55" i="14"/>
  <c r="K55" i="14" s="1"/>
  <c r="J61" i="14"/>
  <c r="K61" i="14" s="1"/>
  <c r="J67" i="14"/>
  <c r="K67" i="14" s="1"/>
  <c r="J5" i="16"/>
  <c r="K5" i="16" s="1"/>
  <c r="O3" i="19"/>
  <c r="Q3" i="19" s="1"/>
  <c r="Q17" i="19"/>
  <c r="N10" i="11"/>
  <c r="N30" i="11"/>
  <c r="P25" i="12"/>
  <c r="K30" i="12"/>
  <c r="L30" i="12" s="1"/>
  <c r="K45" i="12"/>
  <c r="L45" i="12" s="1"/>
  <c r="M15" i="14"/>
  <c r="O15" i="14" s="1"/>
  <c r="O34" i="14"/>
  <c r="O47" i="14"/>
  <c r="O51" i="14"/>
  <c r="O55" i="14"/>
  <c r="O61" i="14"/>
  <c r="O67" i="14"/>
  <c r="J77" i="14"/>
  <c r="K77" i="14" s="1"/>
  <c r="J86" i="14"/>
  <c r="K86" i="14" s="1"/>
  <c r="J89" i="14"/>
  <c r="K89" i="14" s="1"/>
  <c r="J101" i="14"/>
  <c r="K101" i="14" s="1"/>
  <c r="L12" i="19"/>
  <c r="M12" i="19" s="1"/>
  <c r="P30" i="12"/>
  <c r="J17" i="14"/>
  <c r="K17" i="14" s="1"/>
  <c r="L5" i="19"/>
  <c r="M5" i="19" s="1"/>
  <c r="Q12" i="19"/>
  <c r="P41" i="12"/>
  <c r="O17" i="14"/>
  <c r="O98" i="14"/>
  <c r="Q5" i="19"/>
  <c r="N37" i="12"/>
  <c r="P45" i="12"/>
  <c r="O77" i="14"/>
  <c r="O89" i="14"/>
  <c r="O101" i="14"/>
  <c r="K14" i="11"/>
  <c r="L14" i="11" s="1"/>
  <c r="K20" i="11"/>
  <c r="L20" i="11" s="1"/>
  <c r="K39" i="11"/>
  <c r="L39" i="11" s="1"/>
  <c r="K59" i="11"/>
  <c r="L59" i="11" s="1"/>
  <c r="E9" i="10"/>
  <c r="H9" i="10" s="1"/>
  <c r="E10" i="10"/>
  <c r="H10" i="10" s="1"/>
  <c r="E12" i="10"/>
  <c r="H12" i="10" s="1"/>
  <c r="I5" i="20"/>
  <c r="J5" i="20"/>
  <c r="K5" i="20"/>
  <c r="L5" i="20"/>
  <c r="M5" i="20"/>
  <c r="N5" i="20"/>
  <c r="O5" i="20"/>
  <c r="P5" i="20"/>
  <c r="K47" i="18"/>
  <c r="L47" i="18"/>
  <c r="M47" i="18"/>
  <c r="N47" i="18"/>
  <c r="L25" i="17"/>
  <c r="M25" i="17"/>
  <c r="N25" i="17"/>
  <c r="K25" i="17"/>
  <c r="L6" i="16"/>
  <c r="D8" i="10" s="1"/>
  <c r="L106" i="14"/>
  <c r="D7" i="10" s="1"/>
  <c r="N15" i="12"/>
  <c r="H15" i="12"/>
  <c r="K15" i="12" s="1"/>
  <c r="L15" i="12" s="1"/>
  <c r="N14" i="12"/>
  <c r="H14" i="12"/>
  <c r="M14" i="12" s="1"/>
  <c r="P14" i="12" s="1"/>
  <c r="N9" i="12"/>
  <c r="H7" i="12"/>
  <c r="K7" i="12" s="1"/>
  <c r="L7" i="12" s="1"/>
  <c r="M32" i="12"/>
  <c r="N81" i="11"/>
  <c r="H81" i="11"/>
  <c r="M81" i="11" s="1"/>
  <c r="N73" i="11"/>
  <c r="H73" i="11"/>
  <c r="M73" i="11" s="1"/>
  <c r="N66" i="11"/>
  <c r="H66" i="11"/>
  <c r="M66" i="11" s="1"/>
  <c r="N47" i="11"/>
  <c r="H47" i="11"/>
  <c r="K47" i="11" s="1"/>
  <c r="L47" i="11" s="1"/>
  <c r="H8" i="10" l="1"/>
  <c r="N16" i="12"/>
  <c r="P28" i="12"/>
  <c r="P32" i="12" s="1"/>
  <c r="N32" i="12"/>
  <c r="P73" i="11"/>
  <c r="P81" i="11"/>
  <c r="P83" i="11" s="1"/>
  <c r="P10" i="11"/>
  <c r="N75" i="11"/>
  <c r="P66" i="11"/>
  <c r="P30" i="11"/>
  <c r="P33" i="11" s="1"/>
  <c r="P90" i="11"/>
  <c r="M47" i="11"/>
  <c r="P47" i="11" s="1"/>
  <c r="P53" i="11" s="1"/>
  <c r="K81" i="11"/>
  <c r="L81" i="11" s="1"/>
  <c r="K73" i="11"/>
  <c r="L73" i="11" s="1"/>
  <c r="K66" i="11"/>
  <c r="L66" i="11" s="1"/>
  <c r="P37" i="12"/>
  <c r="N51" i="12"/>
  <c r="M106" i="14"/>
  <c r="E7" i="10" s="1"/>
  <c r="H7" i="10" s="1"/>
  <c r="O106" i="14"/>
  <c r="M7" i="12"/>
  <c r="M9" i="12" s="1"/>
  <c r="M15" i="12"/>
  <c r="P15" i="12" s="1"/>
  <c r="P16" i="12" s="1"/>
  <c r="K14" i="12"/>
  <c r="L14" i="12" s="1"/>
  <c r="O6" i="16"/>
  <c r="M6" i="16"/>
  <c r="E8" i="10" s="1"/>
  <c r="P38" i="12"/>
  <c r="N53" i="12" l="1"/>
  <c r="E6" i="10" s="1"/>
  <c r="H6" i="10" s="1"/>
  <c r="P75" i="11"/>
  <c r="P51" i="12"/>
  <c r="P7" i="12"/>
  <c r="P9" i="12" s="1"/>
  <c r="M16" i="12"/>
  <c r="M53" i="12" s="1"/>
  <c r="N92" i="11"/>
  <c r="P92" i="11"/>
  <c r="M92" i="11"/>
  <c r="N83" i="11"/>
  <c r="M83" i="11"/>
  <c r="M75" i="11"/>
  <c r="N61" i="11"/>
  <c r="M61" i="11"/>
  <c r="N53" i="11"/>
  <c r="M53" i="11"/>
  <c r="N42" i="11"/>
  <c r="M42" i="11"/>
  <c r="N33" i="11"/>
  <c r="M33" i="11"/>
  <c r="N94" i="11"/>
  <c r="M23" i="11"/>
  <c r="G18" i="19"/>
  <c r="P18" i="19" l="1"/>
  <c r="P23" i="19" s="1"/>
  <c r="F11" i="10" s="1"/>
  <c r="F13" i="10" s="1"/>
  <c r="N18" i="19"/>
  <c r="O18" i="19"/>
  <c r="O23" i="19" s="1"/>
  <c r="E11" i="10" s="1"/>
  <c r="P23" i="11"/>
  <c r="P94" i="11" s="1"/>
  <c r="E5" i="10"/>
  <c r="H5" i="10" s="1"/>
  <c r="I5" i="10" s="1"/>
  <c r="P53" i="12"/>
  <c r="M94" i="11"/>
  <c r="E20" i="17"/>
  <c r="G10" i="11"/>
  <c r="Q10" i="11" s="1"/>
  <c r="Q18" i="19" l="1"/>
  <c r="N23" i="19"/>
  <c r="D11" i="10" s="1"/>
  <c r="E13" i="10"/>
  <c r="H20" i="10" s="1"/>
  <c r="A6" i="10"/>
  <c r="A7" i="10" s="1"/>
  <c r="A8" i="10" s="1"/>
  <c r="A9" i="10" s="1"/>
  <c r="A10" i="10" s="1"/>
  <c r="A11" i="10" s="1"/>
  <c r="A12" i="10" s="1"/>
  <c r="H3" i="20"/>
  <c r="H5" i="20" s="1"/>
  <c r="I12" i="10" s="1"/>
  <c r="J12" i="10" s="1"/>
  <c r="H22" i="19"/>
  <c r="H21" i="19"/>
  <c r="H20" i="19"/>
  <c r="H19" i="19"/>
  <c r="H18" i="19"/>
  <c r="H17" i="19"/>
  <c r="R17" i="19" s="1"/>
  <c r="H16" i="19"/>
  <c r="H15" i="19"/>
  <c r="R15" i="19" s="1"/>
  <c r="H12" i="19"/>
  <c r="R12" i="19" s="1"/>
  <c r="H11" i="19"/>
  <c r="R11" i="19" s="1"/>
  <c r="H10" i="19"/>
  <c r="H9" i="19"/>
  <c r="H8" i="19"/>
  <c r="H7" i="19"/>
  <c r="H6" i="19"/>
  <c r="H5" i="19"/>
  <c r="R5" i="19" s="1"/>
  <c r="H4" i="19"/>
  <c r="H3" i="19"/>
  <c r="R3" i="19" s="1"/>
  <c r="A9" i="19"/>
  <c r="A10" i="19" s="1"/>
  <c r="A11" i="19" s="1"/>
  <c r="A12" i="19" s="1"/>
  <c r="A13" i="19" s="1"/>
  <c r="A14" i="19" s="1"/>
  <c r="A15" i="19" s="1"/>
  <c r="A16" i="19" s="1"/>
  <c r="A17" i="19" s="1"/>
  <c r="A18" i="19" s="1"/>
  <c r="A19" i="19" s="1"/>
  <c r="A20" i="19" s="1"/>
  <c r="A21" i="19" s="1"/>
  <c r="A22" i="19" s="1"/>
  <c r="D13" i="10" l="1"/>
  <c r="H11" i="10"/>
  <c r="R18" i="19"/>
  <c r="Q23" i="19"/>
  <c r="H13" i="10" s="1"/>
  <c r="R23" i="19"/>
  <c r="H23" i="19"/>
  <c r="F46" i="18"/>
  <c r="F44" i="18"/>
  <c r="F43" i="18"/>
  <c r="F42" i="18"/>
  <c r="F39" i="18"/>
  <c r="F38" i="18"/>
  <c r="F36" i="18"/>
  <c r="F35" i="18"/>
  <c r="F32" i="18"/>
  <c r="F31" i="18"/>
  <c r="F30" i="18"/>
  <c r="F29" i="18"/>
  <c r="F26" i="18"/>
  <c r="F25" i="18"/>
  <c r="F24" i="18"/>
  <c r="F23" i="18"/>
  <c r="F22" i="18"/>
  <c r="F19" i="18"/>
  <c r="F15" i="18"/>
  <c r="F8" i="18"/>
  <c r="F7" i="18"/>
  <c r="F6" i="18"/>
  <c r="F5" i="18"/>
  <c r="F4" i="18"/>
  <c r="D14" i="18"/>
  <c r="D13" i="18"/>
  <c r="D12" i="18"/>
  <c r="D11" i="18"/>
  <c r="A23" i="17"/>
  <c r="A24" i="17" s="1"/>
  <c r="A5" i="17"/>
  <c r="A7" i="17" s="1"/>
  <c r="A8" i="17" s="1"/>
  <c r="A10" i="17" s="1"/>
  <c r="A12" i="17" s="1"/>
  <c r="F24" i="17"/>
  <c r="F23" i="17"/>
  <c r="F22" i="17"/>
  <c r="F21" i="17"/>
  <c r="F20" i="17"/>
  <c r="F19" i="17"/>
  <c r="F17" i="17"/>
  <c r="F15" i="17"/>
  <c r="F13" i="17"/>
  <c r="F11" i="17"/>
  <c r="F9" i="17"/>
  <c r="F7" i="17"/>
  <c r="F6" i="17"/>
  <c r="F4" i="17"/>
  <c r="I11" i="10" l="1"/>
  <c r="J11" i="10" s="1"/>
  <c r="F13" i="18"/>
  <c r="F14" i="18"/>
  <c r="F11" i="18"/>
  <c r="F12" i="18"/>
  <c r="F25" i="17"/>
  <c r="I9" i="10" s="1"/>
  <c r="J9" i="10" s="1"/>
  <c r="F47" i="18" l="1"/>
  <c r="I10" i="10" s="1"/>
  <c r="J10" i="10" s="1"/>
  <c r="F5" i="16"/>
  <c r="P5" i="16" s="1"/>
  <c r="F4" i="16"/>
  <c r="P4" i="16" s="1"/>
  <c r="F3" i="16"/>
  <c r="P3" i="16" s="1"/>
  <c r="P6" i="16" s="1"/>
  <c r="F6" i="16" l="1"/>
  <c r="I8" i="10" l="1"/>
  <c r="J8" i="10" s="1"/>
  <c r="F101" i="14"/>
  <c r="P101" i="14" s="1"/>
  <c r="F100" i="14"/>
  <c r="P100" i="14" s="1"/>
  <c r="F98" i="14"/>
  <c r="P98" i="14" s="1"/>
  <c r="F97" i="14"/>
  <c r="P97" i="14" s="1"/>
  <c r="F93" i="14"/>
  <c r="P93" i="14" s="1"/>
  <c r="F91" i="14"/>
  <c r="P91" i="14" s="1"/>
  <c r="F89" i="14"/>
  <c r="P89" i="14" s="1"/>
  <c r="F87" i="14"/>
  <c r="P87" i="14" s="1"/>
  <c r="F86" i="14"/>
  <c r="P86" i="14" s="1"/>
  <c r="F78" i="14"/>
  <c r="P78" i="14" s="1"/>
  <c r="F77" i="14"/>
  <c r="P77" i="14" s="1"/>
  <c r="F69" i="14"/>
  <c r="P69" i="14" s="1"/>
  <c r="F67" i="14"/>
  <c r="P67" i="14" s="1"/>
  <c r="F63" i="14"/>
  <c r="P63" i="14" s="1"/>
  <c r="F61" i="14"/>
  <c r="P61" i="14" s="1"/>
  <c r="F57" i="14"/>
  <c r="P57" i="14" s="1"/>
  <c r="F55" i="14"/>
  <c r="P55" i="14" s="1"/>
  <c r="F53" i="14"/>
  <c r="P53" i="14" s="1"/>
  <c r="F51" i="14"/>
  <c r="P51" i="14" s="1"/>
  <c r="F49" i="14"/>
  <c r="P49" i="14" s="1"/>
  <c r="F47" i="14"/>
  <c r="P47" i="14" s="1"/>
  <c r="F41" i="14"/>
  <c r="F40" i="14"/>
  <c r="P40" i="14" s="1"/>
  <c r="F39" i="14"/>
  <c r="F34" i="14"/>
  <c r="P34" i="14" s="1"/>
  <c r="F33" i="14"/>
  <c r="P33" i="14" s="1"/>
  <c r="F29" i="14"/>
  <c r="P29" i="14" s="1"/>
  <c r="F28" i="14"/>
  <c r="P28" i="14" s="1"/>
  <c r="F22" i="14"/>
  <c r="F21" i="14"/>
  <c r="P21" i="14" s="1"/>
  <c r="F17" i="14"/>
  <c r="P17" i="14" s="1"/>
  <c r="F15" i="14"/>
  <c r="P15" i="14" s="1"/>
  <c r="F11" i="14"/>
  <c r="G47" i="12"/>
  <c r="Q47" i="12" s="1"/>
  <c r="G45" i="12"/>
  <c r="Q45" i="12" s="1"/>
  <c r="G42" i="12"/>
  <c r="Q42" i="12" s="1"/>
  <c r="G41" i="12"/>
  <c r="Q41" i="12" s="1"/>
  <c r="G38" i="12"/>
  <c r="Q38" i="12" s="1"/>
  <c r="G37" i="12"/>
  <c r="G31" i="12"/>
  <c r="Q31" i="12" s="1"/>
  <c r="G30" i="12"/>
  <c r="Q30" i="12" s="1"/>
  <c r="G28" i="12"/>
  <c r="Q28" i="12" s="1"/>
  <c r="G25" i="12"/>
  <c r="G18" i="12"/>
  <c r="G23" i="12" s="1"/>
  <c r="G15" i="12"/>
  <c r="Q15" i="12" s="1"/>
  <c r="G14" i="12"/>
  <c r="Q14" i="12" s="1"/>
  <c r="Q16" i="12" s="1"/>
  <c r="G7" i="12"/>
  <c r="G90" i="11"/>
  <c r="Q90" i="11" s="1"/>
  <c r="G89" i="11"/>
  <c r="Q89" i="11" s="1"/>
  <c r="G88" i="11"/>
  <c r="Q88" i="11" s="1"/>
  <c r="G87" i="11"/>
  <c r="Q87" i="11" s="1"/>
  <c r="G86" i="11"/>
  <c r="Q86" i="11" s="1"/>
  <c r="Q92" i="11" s="1"/>
  <c r="G81" i="11"/>
  <c r="G73" i="11"/>
  <c r="Q73" i="11" s="1"/>
  <c r="G70" i="11"/>
  <c r="G66" i="11"/>
  <c r="Q66" i="11" s="1"/>
  <c r="G59" i="11"/>
  <c r="G51" i="11"/>
  <c r="G48" i="11"/>
  <c r="Q48" i="11" s="1"/>
  <c r="G47" i="11"/>
  <c r="Q47" i="11" s="1"/>
  <c r="Q53" i="11" s="1"/>
  <c r="G40" i="11"/>
  <c r="Q40" i="11" s="1"/>
  <c r="G39" i="11"/>
  <c r="Q39" i="11" s="1"/>
  <c r="Q42" i="11" s="1"/>
  <c r="G30" i="11"/>
  <c r="G20" i="11"/>
  <c r="Q20" i="11" s="1"/>
  <c r="G18" i="11"/>
  <c r="Q18" i="11" s="1"/>
  <c r="G14" i="11"/>
  <c r="Q14" i="11" s="1"/>
  <c r="G8" i="11"/>
  <c r="F106" i="14" l="1"/>
  <c r="P11" i="14"/>
  <c r="P106" i="14" s="1"/>
  <c r="Q37" i="12"/>
  <c r="Q51" i="12" s="1"/>
  <c r="G51" i="12"/>
  <c r="Q8" i="11"/>
  <c r="Q23" i="11" s="1"/>
  <c r="G23" i="11"/>
  <c r="G33" i="11"/>
  <c r="Q30" i="11"/>
  <c r="Q33" i="11" s="1"/>
  <c r="G83" i="11"/>
  <c r="Q81" i="11"/>
  <c r="Q83" i="11" s="1"/>
  <c r="G61" i="11"/>
  <c r="Q59" i="11"/>
  <c r="Q61" i="11" s="1"/>
  <c r="Q75" i="11"/>
  <c r="Q32" i="12"/>
  <c r="G9" i="12"/>
  <c r="Q7" i="12"/>
  <c r="Q9" i="12" s="1"/>
  <c r="G26" i="12"/>
  <c r="Q25" i="12"/>
  <c r="G16" i="12"/>
  <c r="G32" i="12"/>
  <c r="G53" i="11"/>
  <c r="G42" i="11"/>
  <c r="G75" i="11"/>
  <c r="G92" i="11"/>
  <c r="Q94" i="11" l="1"/>
  <c r="I7" i="10"/>
  <c r="J7" i="10" s="1"/>
  <c r="Q53" i="12"/>
  <c r="G53" i="12"/>
  <c r="G94" i="11"/>
  <c r="I6" i="10" l="1"/>
  <c r="I13" i="10" s="1"/>
  <c r="J5" i="10"/>
  <c r="C13" i="10"/>
  <c r="G13" i="10" s="1"/>
  <c r="J6" i="10" l="1"/>
  <c r="J13" i="10"/>
  <c r="B104" i="14"/>
  <c r="B103" i="14"/>
</calcChain>
</file>

<file path=xl/sharedStrings.xml><?xml version="1.0" encoding="utf-8"?>
<sst xmlns="http://schemas.openxmlformats.org/spreadsheetml/2006/main" count="719" uniqueCount="382">
  <si>
    <t>B01-Flying Bites, Busing Gate, T3, Lucknow Airport</t>
  </si>
  <si>
    <t>S.NO.</t>
  </si>
  <si>
    <t>AMOUNT</t>
  </si>
  <si>
    <t>FLOORING, SKIRTING &amp; CLADDING WORKS</t>
  </si>
  <si>
    <t xml:space="preserve">FALSE CEILING WORKS </t>
  </si>
  <si>
    <t xml:space="preserve">PAINTING WORKS </t>
  </si>
  <si>
    <t>PARTITION &amp; PANELLING WORKS</t>
  </si>
  <si>
    <t>MISCELLANEOUS WORK</t>
  </si>
  <si>
    <t>DISMANTLING &amp; DEMOLITION WORK</t>
  </si>
  <si>
    <t>WOOD WORK</t>
  </si>
  <si>
    <t>S. No.</t>
  </si>
  <si>
    <t>Location</t>
  </si>
  <si>
    <t>Description</t>
  </si>
  <si>
    <t>Unit</t>
  </si>
  <si>
    <t>Qty.</t>
  </si>
  <si>
    <t>a</t>
  </si>
  <si>
    <t>b</t>
  </si>
  <si>
    <t>c</t>
  </si>
  <si>
    <t>d</t>
  </si>
  <si>
    <t>i</t>
  </si>
  <si>
    <t>TILE FLOORING</t>
  </si>
  <si>
    <t>Providing and laying  tiles of approved sample in flooring, band as per pattern shown in drawing, over 20 to 45mm thick bed of cement  mortar 1:4 (1 cement : 4 coarse sand) to match the final finished level as directed, with making grooves using 2/3mm PVC spacers (if required), including cutting, mitring, grouting the joints to match the shade of tile with EPOXY base grout of latecrete / Kerakoll make of  approved colour, cleaning with acid wash, Cello bubble roll for protection layer, etc., complete in all respects as per Architect's pattern, design and drawing, (Make - as specified / approved by architect) and as directed by Project Manager.</t>
  </si>
  <si>
    <t>1.1.1</t>
  </si>
  <si>
    <t>TL-01 
(BOH Floor)</t>
  </si>
  <si>
    <t>FULL BODY VITRIFIED TILE , Size- 600x600mm, Make - Nitco, Product Code - BELGIUM GREY TILE, refer as shown in detail drawing.
Base Rate of Tile - Rs.100/- Sq.Ft.</t>
  </si>
  <si>
    <t>Sqm.</t>
  </si>
  <si>
    <t>Granite Jamb</t>
  </si>
  <si>
    <t>19mm thick STEEL GREY GRANITE Jamb under flap door, refer as shown in flooring drawing.
Base Rate of Granite - Rs.180/- Sq.Ft.</t>
  </si>
  <si>
    <t>Rm.</t>
  </si>
  <si>
    <t>CUSTOM MADE TRANSITION PROFILE</t>
  </si>
  <si>
    <t>Providing &amp; fixing of Transition profile, custom made in desired location as per drawing, in between different types of flooring materials or wall cladding materials, including all necessary fixing arrangements etc. complete as per design and drawing as per satisfaction of Project Manager.</t>
  </si>
  <si>
    <t>1.2.1</t>
  </si>
  <si>
    <t>Walls (MT-01)</t>
  </si>
  <si>
    <t>12mm SS Square box profile finished with in anodized black color, to be provided between different type of wall finishing materials, refer as shown in detail drawing.</t>
  </si>
  <si>
    <t>TILE CLADDING</t>
  </si>
  <si>
    <t>Providing and fixing tiles in cladding/ dado/ jamb/ soffit/ cill of uniform thickness, size, shade and pattern as approved, fixed with rich cement slurry over a bedding plaster of cement mortar 1:3 (1 cement : 3 fine sand) of minimum 20mm or more thickness / 7mm thick adhesive to masonry/RCC structure, including the cost of  rough base  plaster, providing grooves using 2/3mm PVC spacers and grouted with EPOXY grouts of latecrete / Kerakoll  make to match shade of tile, cleaning with acid wash, cutting of tile for electrical switches and sockets , curing, Cello bubble/Adhesive sheet roll for protection layer etc. complete in all respects as per drawing and as directed by Project Manager.</t>
  </si>
  <si>
    <t>1.3.1</t>
  </si>
  <si>
    <t>TL-02
(BOH Walls)</t>
  </si>
  <si>
    <t>Skirting</t>
  </si>
  <si>
    <t>Providing &amp; Fixing 100mm high skirting made of tile matching with Flooring TL01 to be provided as shown in the detail drawing and design.
Base Rate of Tile - Rs.100/- Sq.Ft.</t>
  </si>
  <si>
    <t xml:space="preserve">Sub Total </t>
  </si>
  <si>
    <t>FALSE CEILING</t>
  </si>
  <si>
    <t>2.1.1</t>
  </si>
  <si>
    <t>Gyproc Board Ceiling
(Above BOH area)</t>
  </si>
  <si>
    <t>Sub Total</t>
  </si>
  <si>
    <t>(Quoted Rate shall be for all heights, depths, levels, leads and lifts All paints must be very low or zero VOC).</t>
  </si>
  <si>
    <t>PAINT FINISH</t>
  </si>
  <si>
    <t>3.1.1</t>
  </si>
  <si>
    <t>PT-01
(BOH Ceiling)</t>
  </si>
  <si>
    <t>3.1.2</t>
  </si>
  <si>
    <t>PT-02
(BOH Walls)</t>
  </si>
  <si>
    <t xml:space="preserve"> </t>
  </si>
  <si>
    <t>PARTITION &amp; PANELLING WORK</t>
  </si>
  <si>
    <t>4.1.1</t>
  </si>
  <si>
    <t>Bison Board Panelling
(with Single Frame)</t>
  </si>
  <si>
    <t>Providing &amp; fixing paneling made of 12mm thk. Bison Board on one side of 50x50mm MS framework @ 600mm c/c bothways (framework to be followed with Fire Resistant Coating) over existing Airport's walls to receive tile cladding over it as per design &amp; details given in drawing/Architect instruction. Rate is inclusive of all necessary hardware &amp; fixtures.</t>
  </si>
  <si>
    <t>4.1.3</t>
  </si>
  <si>
    <t>Gypsum Board Panelling
(directly over existing panelling)</t>
  </si>
  <si>
    <t>Providing &amp; fixing paneling made of 12mm thk. Gypsum Board directly over the existing panelling surface to receive paint finish over it, as per design &amp; details given in drawing/Architect instruction. Rate is inclusive of all necessary hardware &amp; fixtures.</t>
  </si>
  <si>
    <t>CLADDING WITH SS SHEET</t>
  </si>
  <si>
    <t>SS Sheet Cladding MT-01
(directly over existing panelling)</t>
  </si>
  <si>
    <t>Providing, making &amp; fixing of 1mm thk. SS sheet (Grade 304), fixed over existing wall/panelling surfaces with approved adhesive, as shown in drawing, all to be made &amp; fixed with necessary arrangements &amp; hardware- screw, adhesive, etc., as per approved sample. Rate is inclusive of all wastage, all incidentals, cutting, fixing, lead, lift, scaffolding, staging, provision for opening if any required for MEP services, as shown in drawing, complete in all respect as per drawing, designs and directions by Architect/Project-In-charge.</t>
  </si>
  <si>
    <t>Sqm</t>
  </si>
  <si>
    <t>Sub Total :</t>
  </si>
  <si>
    <t>CORNER GUARD</t>
  </si>
  <si>
    <t>Providing and fixing STAINLESS STEEL CORNER GUARD, finished in Black anodized color with all necessary arrangements &amp; hardware, all as per approved sample, as shown in drawing, including all wastage, all incidentals, clamp, cutting, fixing, lead, lift, scaffolding, staging, as shown in drawing, complete in all respect as per drawing, designs and directions by Architect/Project-In-charge.</t>
  </si>
  <si>
    <t xml:space="preserve">Corner Guard (Tapered) </t>
  </si>
  <si>
    <t>CIVIL WORK &amp; WATERPROOFING WORK</t>
  </si>
  <si>
    <t>Block Work for Raised Floor</t>
  </si>
  <si>
    <t>Providing and laying Siporex blocks masonry work with 100mm thick siporex blocks above raw slab to make bund wall for filling of raised floor with approved block laying polymer modified adhesive mortar with as per levels in proper line and plumb, finishing the joint, curing, complete in all respect, as per drawing or as directed by the Engineer in charge with all respect of all leads, lifts, level &amp; height.</t>
  </si>
  <si>
    <t>Water proofing</t>
  </si>
  <si>
    <t>Providing and Applying Fosroc RFX Brush Bond Coating waterproofing to RCC sunken slabs comprising of the following operations.</t>
  </si>
  <si>
    <t>1.	Removal  of Top Screed from the Mother Slab.
2.	Cleaning of the Mother Slab with Hard Brush &amp; Removal of Dirt from the Surface with Air Blowers 
3.	Applying of the Fosroc RFX Brush Bond Coating on the mother slab with Brush in Clock wise directions &amp; on all 4 Sides Walls till 350m.m Height . If the Floor has to be raised 250m.m
4.	After drying of the 1st Coat of the Brush Bond Coating . 2nd Coat is applied in the Anticlockwise Directions 
5.	After drying of entire Surface say 24 Hours .  we will fill Water to 3 Inch Levels for Ponding Testing.
6.	Water  will be kept for observations  for 72 Hours . If Leakage is observed . Water is emptied 
7.	Above Procedure is Repeated .
8.	If No Leakage is observed after 72 Hours .
9.	Water will be drained out from the Floor Surface 
10.	Protective Screeding mixed with FOSROC NITOBOND SBR of Average 25m.m thickness is done on the Water Proofing Surface &amp; Coving on Side Walls .
11.	After Dryings of Protective Screed say 2 Days. Drain Lines are laid on the Floor with Slope &amp; main Drain lines chambers are done .
12 . After this floor raising by Light Seaproax block is done followed by  Kota Stone Flooring</t>
  </si>
  <si>
    <t>Raised Floor Filling</t>
  </si>
  <si>
    <t>Providing and laying on sunken areas broken light weight ciporex block bats, consolidated, finished smooth, including finishing &amp; grouting the top layer upto 75mm height with water proof cement mortar with CICO and as per specifications and drawing. After the treatment raised to be tested for 72hrs by filling water and on successfull completion of test, providing &amp; laying 50mm thick protection screed with cement concrete 1:4, all complete as per specification and drawing or as per instruction of Engineer In Charge.</t>
  </si>
  <si>
    <t xml:space="preserve">SITE BARRICADING </t>
  </si>
  <si>
    <t>Providing and fixing MS framing with GI pre-painted corrugated sheet (3m high) to cover construction portion as indicated in architect's drawing including all fixing material as per requirement of the PMC, provision of secured pedestrian access doors through barricade including all civil work and foundation etc. The barricade will have to be retained and maintained by the contractor till the end of the project. The barricade must be structurally sound to withstand wind and other applicable loads.  ( ONLY ACTUAL SURFACE  AREA OF THE COVERING TO BE MEASURED FOR PAYMENT ONCE UPTO THE COMPLETION OF THE WORK. )</t>
  </si>
  <si>
    <t>Front Counter Detail</t>
  </si>
  <si>
    <t>Low Height Partition (in front of chilled food display) of total depth 75mm (including finishes) made of 19 mm thk. FR Ply from inside and 19mm thk. HDMR on outer side and top closed with same ply. Front of the prtition to be finished with PU Paint PT-03 &amp; PT-04, top of partition finished with Corian CR-01 and rear finished with Laminate LM-02 as shown in detail drawing alongwith 100mm height SS skirting MT-01 at front.
Providing &amp; Fixing total 750mm deep complete POS counter. Complete box to be made up of 19mm thick FR Ply including shelves, shutters, drawers etc. and front made of 19mm thk. HDMR board.
Top and front nosing of partition &amp; complete counter to be finished with Corian CR-01. Front of counter (made of 19mm thk. HDMR) to be finish with PU Paint PT-03 &amp; arches to be made of further 19mm thk. HDMR fixed over previous one to be finish with PU Paint PT-04.
Flap door made of 19mm thk. ply followed with 4mm thk. HDMR finished with PU Paint PT-03 and arches to be made of further 19mm thk. HDMR fixed over previous one to be finish with PU Paint PT-04.
100mm height SS skirting MT-01 to be provided at front followed with 50mm dia. SS pie fixed at front of counter (as Guard Rail).
Provision of POS machine and cash till/drawer to be made in the counter. Provision for wire manager, electrical etc to completed as per details &amp; design provided or as directed by Architect. Cost includes completing the job including all finishes with all necessary hard ware complete as mentioned in detail drawings.
Elevation area shall be measured.
Base Rate of Laminate - Rs.1400/- Per sheet.</t>
  </si>
  <si>
    <t>Back Counter &amp; DB Box Detail</t>
  </si>
  <si>
    <t>Providing &amp; Fixing total 750mm deep complete back counter and DB box cabinet made of 19mm thk. FR Ply. Complete box to be made up of 19mm thick FR Ply including shelves &amp; shutters finished with lamiate LM-01 from all visible surfaces. Provision of open space to be left at some area as shown in elevation/detail drawing to accomodate equipments under it.
Shutter of DB box to be made louvered with 19mm thk. FR Play finished with laminate LM-01 as shown in detail/elevation drawings.
Providing &amp; fixing concealed SS sink &amp; counter mounter mixer is included in the job.
Top of counter and front nosing to be finished with Corian CR-02.
Provision for sink, mixer, plumbing and electrical points etc to completed as per details &amp; design provided or as directed by Architect. Cost includes completing the job including all finishes with all necessary hard ware complete as mentioned in detail drawings.
Elevation area shall be measured.
Base Rate of Laminate - Rs.1400/- Per sheet.</t>
  </si>
  <si>
    <t>Counter Bulkhead</t>
  </si>
  <si>
    <t>Providing &amp; Fixing bulkhead made of 19mm thk. HDMR board to be finish with PU Paint PT-03 from front. 75mm deep &amp; 40mm wide nosing to be made at all four sides of the bulhead to be finished with Corian CR-02. Bulkhead to be fixed wih necessary vertical support from top/roof slab &amp; on the walls at both sides.
MS Mesh to be provided at front of bulkhead inside nosing fixed with 10mm MS beading as shown in detail drawing along with provision of LED strip behind it. MS mesh to be finished with same Paint PT-03.
Provision for electrical points etc to completed as per details &amp; design provided or as directed by Architect. Cost includes completing the job including all finishes with all necessary hard ware complete as mentioned in detail drawings.
Elevation area shall be measured.</t>
  </si>
  <si>
    <t>Storage Cabinet Detail (Display Shelves Unit)</t>
  </si>
  <si>
    <t>Providing and fixing in position 300mm deep Display Selves Unit with a horizontal shelf in the center. Complete unit &amp; shelf to be made by sandwiching 2 nos. FR Ply of 19mm thk. each finished with laminate LM-01 from all sides. Unit to be fixed to the wall with the help of T-shelf bracket concealed to the wall. Provision for 25x12mm aluminum strip light to be made under the selves as shown in detail drawing.
DMB unit is also made of 12mm thk. FR Ply finished with laminate LM-01 from all visible srurfaces.
Back ply of DMB to be fixed at 75mm depth (or as per TV depth with bracket)
finished with same laminate in order t bring TV in same face of cabinet.
Rate shall include all wastage, necessary hardware, fixtures. All complete as per the details, drawings or as directed by Architect/Engineer.
Front Elevation Area to be Measured.
Base Rate of Laminate - Rs.1400/- Per sheet.</t>
  </si>
  <si>
    <t>Corian L-Corner</t>
  </si>
  <si>
    <t>Providing &amp; Fixing Corian CR-02 in L-shape of size 75x75mm at both the side edges of the the outlet as shown in detail civil draing over existing bison board panelling.</t>
  </si>
  <si>
    <t>SR. NO.</t>
  </si>
  <si>
    <t>MATERIAL</t>
  </si>
  <si>
    <t>DESCRIPTION</t>
  </si>
  <si>
    <t>UNIT</t>
  </si>
  <si>
    <t>QTY.</t>
  </si>
  <si>
    <t>RATE</t>
  </si>
  <si>
    <t>WATER SUPPLY PIPES</t>
  </si>
  <si>
    <t xml:space="preserve">CPVC Pipes                        </t>
  </si>
  <si>
    <t>Supply, laying, testing &amp; commissioning of FOOD GRADE CPVC pipes conforming to CTS (Copper Tube Size) SDR-11 as per (is 15778 ASTM D 2846)  with necessary fittings up to the size of 50 mm dia. (Make – SUPREME / KASTA) including all necessary fitting as per site.</t>
  </si>
  <si>
    <t>15mm dia</t>
  </si>
  <si>
    <t>R.M.</t>
  </si>
  <si>
    <t>20mm dia</t>
  </si>
  <si>
    <t>25mm dia</t>
  </si>
  <si>
    <t>TOTAL</t>
  </si>
  <si>
    <t>WATER DRAIN PIPES</t>
  </si>
  <si>
    <t xml:space="preserve">UPVC WASTE PIPE </t>
  </si>
  <si>
    <t>UPVC Pipe for Drainage
(Make – SUPREME / KASTA) including all necessary fitting as per site.</t>
  </si>
  <si>
    <t xml:space="preserve">150mm dia                                                    </t>
  </si>
  <si>
    <t>100mm dia</t>
  </si>
  <si>
    <t>75mm dia</t>
  </si>
  <si>
    <t>50mm dia</t>
  </si>
  <si>
    <t>CHAMBER &amp; GRATING</t>
  </si>
  <si>
    <t>INSPECTION CHAMBER</t>
  </si>
  <si>
    <t>Supply, Laying, Testing &amp; Commissioning of Approved SS Inspection Chamber along of Size- 300mmx300mm with SS Cover &amp; SS Grating over it. Make Jaquar / Ozone. Including trenching and finishing with ceramic tiles as per dwg and details.</t>
  </si>
  <si>
    <t>Nos.</t>
  </si>
  <si>
    <t>OPEN GRATING</t>
  </si>
  <si>
    <t>Size - 560mm x 200mm</t>
  </si>
  <si>
    <t>Size - 1000mm x 200mm</t>
  </si>
  <si>
    <t>FLOOR TRAP</t>
  </si>
  <si>
    <t>Supply, Laying, Testing &amp; Commissioning of 75x75mm  Floor Trap with Approved Make heavy duty round or Square.</t>
  </si>
  <si>
    <t>VALVE AND TAP</t>
  </si>
  <si>
    <t>ANGLE VALVE</t>
  </si>
  <si>
    <t>Providing &amp; Fixing Angle Valve with connector pipe.</t>
  </si>
  <si>
    <t>LONG BODY TAP</t>
  </si>
  <si>
    <t>Providing &amp; Fixing Sink Cock. with foot operated</t>
  </si>
  <si>
    <t>Table Mixer</t>
  </si>
  <si>
    <t xml:space="preserve">Providing &amp; Fixing Sink Cock. </t>
  </si>
  <si>
    <t>Gate Valves</t>
  </si>
  <si>
    <t>Providing &amp; Fixing PPR Ball Valve ISI mark. (For Inlet)</t>
  </si>
  <si>
    <t>ACCESSORIES</t>
  </si>
  <si>
    <t>Grease Trap</t>
  </si>
  <si>
    <t>Providing &amp; Fixing of portable grease trap NGT-14 from Nugreen</t>
  </si>
  <si>
    <t>Providing &amp; Fixing of portable grease trap NGT-50 from Nugreen</t>
  </si>
  <si>
    <t>Bottle Trap</t>
  </si>
  <si>
    <t>Providing &amp; fixing 32mm CP finished Bottle Trap with wall flanges. (Make – JAQUAR / OZONE)</t>
  </si>
  <si>
    <t>Water Meter</t>
  </si>
  <si>
    <t xml:space="preserve">25mm Dia Water meter </t>
  </si>
  <si>
    <t>GEYSER</t>
  </si>
  <si>
    <t>6 LITER GEYSER</t>
  </si>
  <si>
    <t>35 LITER GEYSER</t>
  </si>
  <si>
    <t>Waste Coupling</t>
  </si>
  <si>
    <t>Providing Waste Coupling 32mm size full thread waste coupling to be use for 3-bowl sink.</t>
  </si>
  <si>
    <t>Water supply connection</t>
  </si>
  <si>
    <t>water supply connection taken from existing point  complete with all necessary fittings.</t>
  </si>
  <si>
    <t>Drainage connection</t>
  </si>
  <si>
    <t>Drainage connection connect to existing drain point  complete with all necessary fittings including cleanout plug</t>
  </si>
  <si>
    <t>Pressure Pump</t>
  </si>
  <si>
    <t>RO Plant</t>
  </si>
  <si>
    <t>Providing and fixing of RO Plant on MS platform with all necessary valves and fiting required.</t>
  </si>
  <si>
    <t>Domestic RO</t>
  </si>
  <si>
    <t>Providing and fixing of Domestic RO with water storage with all necessary valves and fiting required.</t>
  </si>
  <si>
    <t>Water Tank</t>
  </si>
  <si>
    <t>Providing and fixing of 200 Ltr. Storage Loft Tank on MS Platform with all necessary valves and fiting required.</t>
  </si>
  <si>
    <t>Trench (125 mm wide)</t>
  </si>
  <si>
    <t>Making 125 mm wide 300 mm deep  trench with 4" thk. Block wall on both side of trench. Floor &amp; inner surfaces of walls to be finished with plaster followed with 12mm ceramic tiles. Top of the trench to be covered with floor tile fixed inside L-angle frame placed over another L-angle which is fixed on trench top, complete as per dwg/details. Rate inclusive of making trench, providing finish tiles &amp; top tiles in frame.</t>
  </si>
  <si>
    <t>RMT</t>
  </si>
  <si>
    <t>GRAND TOTAL</t>
  </si>
  <si>
    <t>Rate</t>
  </si>
  <si>
    <t>Amount</t>
  </si>
  <si>
    <r>
      <t xml:space="preserve">Ceramic Wall Tile </t>
    </r>
    <r>
      <rPr>
        <b/>
        <sz val="11"/>
        <rFont val="Calibri Light"/>
        <family val="2"/>
        <scheme val="major"/>
      </rPr>
      <t>"White Hexagon Mosaic Tile"</t>
    </r>
    <r>
      <rPr>
        <sz val="11"/>
        <rFont val="Calibri Light"/>
        <family val="2"/>
        <scheme val="major"/>
      </rPr>
      <t xml:space="preserve"> of each edge length 55mm, laid with 3mm Spacer finish with grout, refer as shown in detail drawing. . Make of tile &amp; grout as mentioned in material shedule &amp; drawing.
Base Rate of Tile - Rs.180/- Sq.Ft.</t>
    </r>
  </si>
  <si>
    <r>
      <t xml:space="preserve">Providing and fixing </t>
    </r>
    <r>
      <rPr>
        <b/>
        <sz val="11"/>
        <rFont val="Calibri Light"/>
        <family val="2"/>
        <scheme val="major"/>
      </rPr>
      <t>12MM THICK GYPROC BOARD</t>
    </r>
    <r>
      <rPr>
        <sz val="11"/>
        <rFont val="Calibri Light"/>
        <family val="2"/>
        <scheme val="major"/>
      </rPr>
      <t xml:space="preserve"> suspended false ceiling to recieve paint finish, which includes providing and fixing GI  perimeter channels along  with perimeter  of ceiling, screw fixed to brick wall/partition with the help of nylon sleeves and screws and as directed by Project Manager, including making opening for AC grills with additional frame work for AC grill, light fittings, etc. complete as per design &amp; detailed drawing.
Plan Area  shall be measured for payment.</t>
    </r>
  </si>
  <si>
    <r>
      <t xml:space="preserve">Providing and applying three (minimum) coats of </t>
    </r>
    <r>
      <rPr>
        <b/>
        <sz val="11"/>
        <rFont val="Calibri Light"/>
        <family val="2"/>
        <scheme val="major"/>
      </rPr>
      <t>0149 White Emulsion Paint</t>
    </r>
    <r>
      <rPr>
        <sz val="11"/>
        <rFont val="Calibri Light"/>
        <family val="2"/>
        <scheme val="major"/>
      </rPr>
      <t>, Make - Asian Paint, as specified in drawing, with a coat of approved primer including the cost of scraping, levelling &amp; preparing the surfaces with filling materials (putty) required primer, along with sand papering wherever required, scaffolding  etc. complete as per specs with giving necessary drying period for each coat of approved colours and shade with roller. Contractor must get sample approved by the Architect before executing. All complete to the entire satisfaction of Project Manager. Refer finishing schedule for the Paint code.</t>
    </r>
  </si>
  <si>
    <r>
      <t xml:space="preserve">Providing and applying three (minimum) coats of </t>
    </r>
    <r>
      <rPr>
        <b/>
        <sz val="11"/>
        <rFont val="Calibri Light"/>
        <family val="2"/>
        <scheme val="major"/>
      </rPr>
      <t>7489 Revival Green Emulsion Paint</t>
    </r>
    <r>
      <rPr>
        <sz val="11"/>
        <rFont val="Calibri Light"/>
        <family val="2"/>
        <scheme val="major"/>
      </rPr>
      <t>, Make - Asian Paint, as specified in drawing, with a coat of approved primer including the cost of scraping, levelling &amp; preparing the surfaces with filling materials (putty) required primer, along with sand papering wherever required, scaffolding  etc. complete as per specs with giving necessary drying period for each coat of approved colours and shade with roller. Contractor must get sample approved by the Architect before executing. All complete to the entire satisfaction of Project Manager. Refer finishing schedule for the Paint code.</t>
    </r>
  </si>
  <si>
    <t>SUB TOTAL</t>
  </si>
  <si>
    <r>
      <t>Providing &amp; Fixing 20mm heavy quality SS triple layer Grating along with Perforated Mesh &amp; Angle Frame of width 200mm, complete as per detail Drawings.</t>
    </r>
    <r>
      <rPr>
        <sz val="11"/>
        <rFont val="Calibri"/>
        <family val="2"/>
      </rPr>
      <t xml:space="preserve"> Rate inclusive of chamber construction</t>
    </r>
  </si>
  <si>
    <t>DISTRIBUTION BOARDS</t>
  </si>
  <si>
    <t xml:space="preserve">Supply, erection, testing and commissioning of the following sheet steel clad wall recess mounting dust and vermin proof double door type distribution boards  constructed from 16 SWG sheet steel IP 42 construction, finished with rust proof duly powder coated in approved shade with hinged gasketed door and housing the following complete with P.V.C. insulated  copper busbars  rated 200 amp with interconnections, neutral and earth bar  assembly per phase, earthing terminals complete as approved by Architects. </t>
  </si>
  <si>
    <t>Note : All MCBs in distribuition board for power circuits shall be of C curve</t>
  </si>
  <si>
    <t>Type A</t>
  </si>
  <si>
    <t xml:space="preserve">1-32 amp FP MCB with 3 single phase banks each comprising of 32A DP RCCB(100 mA) and 6 nos. 6/16/20/25 amps SP 10 kA MCB(Type C)  with thermal magnetic protective releases out goings. </t>
  </si>
  <si>
    <t>Set</t>
  </si>
  <si>
    <t>Type B</t>
  </si>
  <si>
    <t xml:space="preserve">1-20 amp DP MCB + DP RCCB ( 100mA) and 6 nos. 6/16/20/25 amps SP 10 kA MCB(Type D)  with thermal magnetic protective releases out goings. </t>
  </si>
  <si>
    <t>Supply installation testing and commisioning 1.0 kVA online ( 1ph input and 1ph output)  UPS with 15 Min power back up complete with in buit Static by pass switch , Mannual external maintenance by pass switch , Rectifiers , Sealed MF batteries etc as required</t>
  </si>
  <si>
    <t>No.</t>
  </si>
  <si>
    <t>Supply, laying, testing &amp; commissioning of following sizes of Cu. conductor 1.1 kV grade, armoured, XLPE insulated FRLS LT Cables/ Control Cables  including necessary cleats, clamps etc. (Cables shall be partly laid in Pipes, O/H cable tray, on wall as required )</t>
  </si>
  <si>
    <t>4C – 6.0 (Cu.) FRLS Armoured XLPE Cable *</t>
  </si>
  <si>
    <t>Mtrs</t>
  </si>
  <si>
    <t xml:space="preserve">3C – 4.0 (Cu.) FRLS Armoured XLPE Cable </t>
  </si>
  <si>
    <t>* Approximate and shall be as per point of supply from Airport Panel/ Isolator</t>
  </si>
  <si>
    <t>Supply, erection, testing &amp; commissioning of following sizes of cable end terminations with Single compression gland for 1.1 kV grade, XLPE insulated,  Cu Conductor cable</t>
  </si>
  <si>
    <t xml:space="preserve">4C – 6.0 (Cu.) FRLS Armoured XLPE Cable </t>
  </si>
  <si>
    <t>Wiring for DB Submains with PVC insulated stranded copper conductor 1100 volt grade wires (FRLS) in surface/concealed MS surface/concealed conduit including cost of providing saddles etc as required for surface conduiting and/or cost of cutting and filling chases  as required and making suitable end termination with copper lugs complete as required and as below</t>
  </si>
  <si>
    <t>2 x 6 sq.mm + 1 No. 4 Sq. mm in 25 mm dia MS Conduit</t>
  </si>
  <si>
    <t>2 x 4 sq.mm + 1 No. 2.5 Sq. mm in 25 mm dia MS Conduit</t>
  </si>
  <si>
    <t>Supplying and laying of the following earthing clamped to wall with suitable clamps saddles and fixing bolts/ in ground including the cost of digging and back filling as required and complete as required to comply with IS 3043:1987. All copper joints shall be tinned. The rates shall be inclusive of making test joints where ever required</t>
  </si>
  <si>
    <t>25X3 mm GI Strip</t>
  </si>
  <si>
    <t>RO</t>
  </si>
  <si>
    <t>8 SWG Copper Wire</t>
  </si>
  <si>
    <t>8 SWG GI Wire</t>
  </si>
  <si>
    <t xml:space="preserve">1 Core 4.0Sq. Mm FRLS Green Wire </t>
  </si>
  <si>
    <t>Supply, erection, testing &amp; commissioning  of prefabricated GI Perforated type cable trays including  Tees / Bends / Crossing / Reducers / Couping to be laid in cable trench, overhead on wall or hanged from ceiling complete with all accessories as required including support at every 1500mm as required</t>
  </si>
  <si>
    <t>150 mm x 40 x 40 x 2 mm thick with 2 Nos. 25X3mm GI Earth Strip</t>
  </si>
  <si>
    <t xml:space="preserve">Wiring for MCB controlled normal primary light points/ Wall Point/ Floor Point with 1.5 sq. mm PVC insulated stranded copper conductor 1100 Volt grade FRLS wires in 25 mm dia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</si>
  <si>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Pt</t>
  </si>
  <si>
    <t xml:space="preserve">Wiring for secondary MCB controlled normal light points/ Wall Point/ Floor Point( Looped from above point) with 1.5 sq. mm PVC insulated stranded copper conductor 1100 Volt grade FRLS wires in 25 mm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</si>
  <si>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 xml:space="preserve">Wiring for MCB controlled Emergency primary light points/ Wall Point/ Floor Point with 1.5 sq. mm PVC insulated stranded copper conductor 1100 Volt grade FRLS wires in 25 mm dia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</si>
  <si>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 xml:space="preserve">Wiring for secondary MCB controlled Emergency light points/ Wall Point/ Floor Point( Looped from above point) with 1.5 sq. mm PVC insulated stranded copper conductor 1100 Volt grade FRLS wires in 25 mm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</si>
  <si>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Wiring for a 5 pin 240 volt 6 amp single phase and neutral switch socket outlet with 2.5 sq. mm PVC  insulated stranded copper conductor 1100 Volt grade wires (FRLS) in 25mm dia 16 SWG MS conduit in wall / ceiling including cost of providing circuit wiring with 2.5 sq mm PVC insulated stranded copper conductor 1100 volt grade wires and including cost of cutting and filling chases for recessed conduiting and supports in case of surface conduit including all bends , saddles , Junction boxes etc  and providing and fixing of a combined 5 pin 240 volt 6 amp socket outlet with safety shutters and 6 amp 240 volt single pole grid plate mounted switch with moulded cover plate in recessed GI box  and including earthing of the 3rd pin with 1.5 sq mm 1100 volt grade PVC insulated stranded copper conductor wires complete as requied( Switch and socket shall be as approved by the architect / Client)</t>
  </si>
  <si>
    <t>Pt.</t>
  </si>
  <si>
    <t xml:space="preserve">Wiring same as in Item 12 above looped from an adjacent 6 amp switch socket outlet as required and providing and fixing of a modular type 5 pin 240 Volt 6 amp shuttered socket outlet and a modular type 6 amp 240 Volt single pole switch in a recessed GI boxes with internal wiring and moulded front plates complete as required. ( Switch and socket shall be as approved by the architect / Client)
</t>
  </si>
  <si>
    <t>Same as above but switch and socket provided at separate location including wiring berween switch and socket and complete as required</t>
  </si>
  <si>
    <t xml:space="preserve">Wiring for 6 pin 240 volt 16 amp single phase and neutral switch socket outlets (1 outlet wired on 1 circuit) with 2.5 sq. mm PVC insulated stranded copper conductor 1100 volt grade wires (FRLS) in 25mm dia 16 SWG MS conduit in wall /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1.5 sq mm 1100 volt grade PVC insulated stranded copper conductor wires and complete as requied( Switch and socket shall be as approved by the architect / Client) 
</t>
  </si>
  <si>
    <t xml:space="preserve">Wiring for 6 pin 240 volt 16 amp single phase and neutral switch socket outlets (1 outlet wired on 1 circuit) with 4.0 sq. mm PVC insulated stranded copper conductor 1100 volt grade wires (FRLS) in 25mm dia 16 SWG MS conduit in wall /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2.5 sq mm 1100 volt grade PVC insulated stranded copper conductor wires and complete as requied( Switch and socket shall be as approved by the architect / Client) 
</t>
  </si>
  <si>
    <t>Wiring for 6 pin 240 volt 16 amp single phase and neutral switch socket outlets (2 outlets wired on 1 circuit) with PVC insulated stranded copper conductor 1100 volt grade wires (FRLS), 4.0 sq mm upto the first outlet and 2.5 sq mm from first to the second outlet in 25mm dia 16 SWG MS conduit in  wall / Ceiling  including cost of providing saddles etc as required for surface conduiting and/or cost of cutting and filling chases and including providing and fixing of two sets of 6 pin 240 volt 16 amp socket outlet with safety shutters and 16 amp 240 volt single pole grid plate mounted switches with moulded cover plate in a recessed GI box including earthing of the 3rd pin with 2.5 sq mm 1100 volt grade PVC insulated stranded copper conductor wire complete as required. (Switch/Socket Shall be as per approved sample by Architect)</t>
  </si>
  <si>
    <t>Supply installation testing and fixing 3 pin 20A , 240V , single Phase metal Clad industrial socket outlet with 20A DP MCB and complete in all respects( Wiring Excluded from scope of this item)</t>
  </si>
  <si>
    <t>Supply installation testing and fixing 3 pin 25A/32A , 240V , single Phase metal Clad industrial socket outlet with 25A/32A DP MCB and complete in all respects( Wiring Excluded from scope of this item)</t>
  </si>
  <si>
    <t>Supply installation testing and fixing 5 pin 25A/20A , 415V , single Phase metal Clad industrial socket outlet with 25A/20A FP MCB and complete in all respects( Wiring Excluded from scope of this item)</t>
  </si>
  <si>
    <t>Supply , fixing &amp; Laying 2.0mm Thick FRLS PVC conduits on surface or concealed complete with PVC junction boxes, cover plates, PVC bends, PVC saddles, base and other accessories all made in PVC with GI screws as required to complete the job. .</t>
  </si>
  <si>
    <t xml:space="preserve">25 mm dia FRLS PVC conduit </t>
  </si>
  <si>
    <t>ii</t>
  </si>
  <si>
    <t xml:space="preserve">20 mm dia FRLS PVC conduit </t>
  </si>
  <si>
    <t>Supply , fixing &amp; Laying 16 SWG MS conduits on surface or concealed complete with PVC junction boxes, cover plates, bends, saddles, base and other accessories all made in PVC with GI screws as required to complete the job. .</t>
  </si>
  <si>
    <t xml:space="preserve">25 mm dia 16 SWG MS conduit </t>
  </si>
  <si>
    <t xml:space="preserve">20 mm dia 16 SWG MS conduit </t>
  </si>
  <si>
    <t xml:space="preserve">Supply and installation of flush mounted (Enhanced Category 6T 568 A or B)  outlets with 2 mm thick GI box complete including cutting, chases, fixing of GI boxes and making good.  The  plastic shall be high impact, flame-retardant, UL rate thermoplastic.  Dust cover / blank shall be provided to protect unused faceplate openings.  Termination caps and plastic cover shall be provided to protect jack wiring. </t>
  </si>
  <si>
    <t>Single outlet face plate with RJ-45 Jack with information outlet</t>
  </si>
  <si>
    <t>Duplex outlet face plate with RJ-45 Jack with information outlet</t>
  </si>
  <si>
    <t>Supply,installtion testing and commisioning of Cat-6A UTP cables  in existing Conduit complete as required for Telephone and Data System</t>
  </si>
  <si>
    <t>Supplying,installation and commisioning of  CAT-6A patch cords 2 mtrs.</t>
  </si>
  <si>
    <t>Nos</t>
  </si>
  <si>
    <t>Supplying,installation and commisioning of  CAT-6A patch cords 1 mtr.</t>
  </si>
  <si>
    <t>Installation of  following light fixtures including connections and  complete in all respects</t>
  </si>
  <si>
    <t xml:space="preserve">12W Down Lighter </t>
  </si>
  <si>
    <t>Pandent light ( 3 Watt X 4Nos. )</t>
  </si>
  <si>
    <t>iii</t>
  </si>
  <si>
    <t xml:space="preserve">LED Strip Light </t>
  </si>
  <si>
    <t>iv</t>
  </si>
  <si>
    <t>Signage</t>
  </si>
  <si>
    <t>Total For Electrical Works - INR</t>
  </si>
  <si>
    <r>
      <t xml:space="preserve">Wiring for primary switch board consisting of 3  Nos. 5 pin 240 volt 6 amp single phase and neutral switch socket outlets with 3 Nos. 6A  switch with PVC insulated stranded copper conductor 1100 volt grade wires (FRLS), 2.5 sq FRLS copper wire mm in 25mm dia 16 SWG MS conduit  in  wall / Ceiling including cost of providing saddles etc as required for surface conduiting and/or cost of cutting and filling chases and including providing and fixing  prewired switch board each consisting of  3 Nos. 5 pin 240 volt 6 amp single phase and neutral switch socket outlets with 3 Nos. 6A  modular switch , safety shutters in a recessed/surface GI box including earthing of the 3rd pin with 1.5 sq mm  1100 volt grade PVC insulated stranded copper conductor wire complete as required. (Switch/Socket Shall be as per approved sample by Architect)
</t>
    </r>
    <r>
      <rPr>
        <i/>
        <sz val="11"/>
        <rFont val="Calibri Light"/>
        <family val="2"/>
        <scheme val="major"/>
      </rPr>
      <t>Note- Conduits shall be 16 SWG MS on surface and FRLS PVC for wall concealed</t>
    </r>
  </si>
  <si>
    <t>Qty</t>
  </si>
  <si>
    <t>DISCRIPTION</t>
  </si>
  <si>
    <t>RECESSED DOWN LIGHT WHITE POWDER COATED.
LAMP :COB LED 12W, 4500K 
Make- G-Home LED, Item Code- GM 0522</t>
  </si>
  <si>
    <t>NOS</t>
  </si>
  <si>
    <t>Pendant  LIGHT LAMP - 3W LED X 4NOS, 4500K
HEIGHT-2100 BOTTOM
Size- 1325 x 200
Lamp Ball Size- 100 dia
Make- Bespoke</t>
  </si>
  <si>
    <t xml:space="preserve">LED STRIP LIGHTS WITH ALUMINUM CHANNEL 5V PER METER, 4500K
Make- G-Home LED, Item Code- </t>
  </si>
  <si>
    <t>R.MT</t>
  </si>
  <si>
    <t>S. NO.</t>
  </si>
  <si>
    <t>R1 (RESPONSE INDICATORS)</t>
  </si>
  <si>
    <t>Providing and fixing electrically operated flow indicating mechanical  foam type (ISI marked) Response indicators are connected to automatic fire detectors in order to indicate quickly the source of an alarm signal from detectors which are not easily accessible or visible. They light up as soon as the connected fire detector gives an alarm.(Wiring from switches to panel and stair case pressurization not included)</t>
  </si>
  <si>
    <t>HD (HEAT DETECTOR) INSTALL NEAR HOOD</t>
  </si>
  <si>
    <t>Providing and fixing electrically operated flow indicating  mechanical  foam type (ISI marked) A heat detector is a fire alarm device designed to respond when the convected thermal energy of a fire increases the temperature of a heat sensitive element. The thermal mass and conductivity of the element regulate the rate flow of heat into the element. All heat detectors have this thermal lag (Wiring from switches to panel and stair case pressurization not included) (Edwards / Apollo)</t>
  </si>
  <si>
    <t>CONVENTIONAL FIRE PANEL</t>
  </si>
  <si>
    <t>MCP (MANUAL CALL POINT)</t>
  </si>
  <si>
    <t xml:space="preserve">H (HOOTER) </t>
  </si>
  <si>
    <t>Providing and fixing electrically operated flow indicating mechanical foam type (ISI marked) Fire Alarm Systems. A fire alarm system is a electrical / electronic system which is connected with many type of devices such as main panel, smoke / heat detectors, mcp, sounder etc.. to detect the fire event by indiacating audio or visualize signal at the main or individual devices.Model : Edwards / Apollo  with GI mounting Box</t>
  </si>
  <si>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okay.Model : Edwards / Apollo.</t>
  </si>
  <si>
    <t xml:space="preserve">NOS </t>
  </si>
  <si>
    <t>SD (SMOKE DETECTOR BELOW CEILING)</t>
  </si>
  <si>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 Model : Edwards / Apollo.</t>
  </si>
  <si>
    <t>MSD (MULTI SENSOR DETECTOR BELOW CEILING)</t>
  </si>
  <si>
    <t>MONITOR MODULE</t>
  </si>
  <si>
    <t>Providing and fixing Emonitor module . Model : Edwards FMM-1 flash scan type UL listed and FM approved.</t>
  </si>
  <si>
    <t>4.5 KG CO2 portable fire extinguiser ARAFFF capacity.(IS. 15683)Providing and fixing water  Co2(ISI marked) extinguishers including  all accessories  as per IS specification with wall bracket with rawl plug.</t>
  </si>
  <si>
    <t>4 KG  ABC Dry powder portable fire extinguiser capacity. (IS. 15683) Providing and fixing (ISI marked) extinguishers including  all accessories  as per IS specification with wall bracket with rawl plug.</t>
  </si>
  <si>
    <t>6  KG TRS K-type fire extinguiser capacity. (IS. 15683) Providing and fixing (ISI marked) extinguishers including  all accessories  as per IS specification with wall bracket with rawl plug.</t>
  </si>
  <si>
    <t>Automatic  5 KG MOUDLAR ABC TYPE fire extinguiser capacity. (IS. 15683) Providing and fixing (ISI marked) extinguishers including  all accessories  as per IS specification with wall bracket with rawl plug.</t>
  </si>
  <si>
    <t>Fire Blanket-6'x4'</t>
  </si>
  <si>
    <t>Providing and fixing electrically operated flow indicating mechanical  foam type (ISI marked) Manual call points are used to initiate an alarm signal, and operate by means of a simple button press or when glass is broken revealing a button. They can form part of a manual alarm system or an automatic alarm system.Model : Edwards / Apollo and FM approved with GI mounting Box</t>
  </si>
  <si>
    <t>SD (SMOKE DETECTOR ABOVE CEILING)</t>
  </si>
  <si>
    <t>Providing, Laying, Jointing &amp; Testing of Pipes for Sprinkler System - G.I Pipe confirming IS Codes Class `C' Heavy Pipe &amp; with necessary support &amp; anchore fastening from slab.</t>
  </si>
  <si>
    <t>a.</t>
  </si>
  <si>
    <t>25 mm dia</t>
  </si>
  <si>
    <t>Rft.</t>
  </si>
  <si>
    <t>b.</t>
  </si>
  <si>
    <t>32 mm dia</t>
  </si>
  <si>
    <t>c.</t>
  </si>
  <si>
    <t>40 mm dia</t>
  </si>
  <si>
    <t>d.</t>
  </si>
  <si>
    <t>50 mm dia</t>
  </si>
  <si>
    <t>e.</t>
  </si>
  <si>
    <t>65mm dia</t>
  </si>
  <si>
    <t>Synthetic Enamel Paint.</t>
  </si>
  <si>
    <t>Providing &amp; Fixing of Butterfly Valve.</t>
  </si>
  <si>
    <t>65 mm dia</t>
  </si>
  <si>
    <t>Providing &amp; Fixing of Ball Valve.</t>
  </si>
  <si>
    <t>HEADER FITTING.</t>
  </si>
  <si>
    <t>Flow Switch</t>
  </si>
  <si>
    <t>Pressure Gauge</t>
  </si>
  <si>
    <t>Air Release Valve</t>
  </si>
  <si>
    <t>65 mm dia NRV</t>
  </si>
  <si>
    <t>Providing &amp; Fixing C.P. Brass 68 degree Quartzoid Bulb Sprinklers. Make  : Tyco / viking temp rating  standard coverage discharge coefficent k- 6.6 quick response UL listed &amp; EN approved.</t>
  </si>
  <si>
    <t>Pendant Type</t>
  </si>
  <si>
    <t>UP Right Type</t>
  </si>
  <si>
    <t>Providing &amp; Fixing C.P. Brass 79 degree(QR) Quartzoid Bulb Sprinklers. Make  : Tyco / viking temp rating  standard coverage discharge coefficent k- 6.6 quick response UL listed &amp; EN approved for high temperature area in Kitchen temprating shall be 79degree c (QR)</t>
  </si>
  <si>
    <t>Flexible Sprinkler Drop.</t>
  </si>
  <si>
    <t>25mm</t>
  </si>
  <si>
    <t>100mm</t>
  </si>
  <si>
    <t>150mm</t>
  </si>
  <si>
    <t>Drain Valve</t>
  </si>
  <si>
    <t>Total</t>
  </si>
  <si>
    <t>S.No</t>
  </si>
  <si>
    <t>Items</t>
  </si>
  <si>
    <t>Specification</t>
  </si>
  <si>
    <t xml:space="preserve">Model </t>
  </si>
  <si>
    <t>Make</t>
  </si>
  <si>
    <t xml:space="preserve">Dome Cameras </t>
  </si>
  <si>
    <t>Full HD 720p Video Output, Adopt HDTVI Technology, Trud Day &amp; Night, Lens 3.6mm, 12LED, Upto 20M IR Distance</t>
  </si>
  <si>
    <t>DS-2CE5ZCOT-IRP</t>
  </si>
  <si>
    <t>Hikvision</t>
  </si>
  <si>
    <t xml:space="preserve">Bullet Camera  </t>
  </si>
  <si>
    <t xml:space="preserve">1080P Outdoor 2 MP bullet camera fixed lens </t>
  </si>
  <si>
    <t>DS-2CE1ADOT-IT1F</t>
  </si>
  <si>
    <t>Digital Video Recorder</t>
  </si>
  <si>
    <t>DS-7A04HGHI-F1/N</t>
  </si>
  <si>
    <t>DS-7A08HGHI-F1/N</t>
  </si>
  <si>
    <t>DS-7A16HGHI-F1/N</t>
  </si>
  <si>
    <t>DS-7016/7216 HQHI/K1</t>
  </si>
  <si>
    <t>CEILING SUSPENDED CAMERA PIPE</t>
  </si>
  <si>
    <t>MS power coated white/black color 3.5'-5.5' tele4scopic mount with provision to make mount in straight line and box to install power supply inside for dome camera installation.</t>
  </si>
  <si>
    <t>No</t>
  </si>
  <si>
    <t xml:space="preserve">Hard Disk - SURVEILLANCE </t>
  </si>
  <si>
    <t xml:space="preserve">2TB </t>
  </si>
  <si>
    <t>WD/ Purple</t>
  </si>
  <si>
    <t>Seagate / Toshiba</t>
  </si>
  <si>
    <t>4TB</t>
  </si>
  <si>
    <t>Screen</t>
  </si>
  <si>
    <t>18-19"</t>
  </si>
  <si>
    <t>with HDMI</t>
  </si>
  <si>
    <t>Acer/LG/Dell</t>
  </si>
  <si>
    <t>BNC Connectors</t>
  </si>
  <si>
    <t>DC Connectors</t>
  </si>
  <si>
    <t>Power Supply</t>
  </si>
  <si>
    <t>8 Cameras - 10 amps X 2</t>
  </si>
  <si>
    <t>CP-PLUS / ZEBRONICS</t>
  </si>
  <si>
    <t>16 Cameras - 20 amps X 2</t>
  </si>
  <si>
    <t>HDMI Cable</t>
  </si>
  <si>
    <t xml:space="preserve">5 Mtrs </t>
  </si>
  <si>
    <t>MX</t>
  </si>
  <si>
    <t xml:space="preserve">Cameras Installation </t>
  </si>
  <si>
    <t>All Over India</t>
  </si>
  <si>
    <t>Music System</t>
  </si>
  <si>
    <t>10 Watt to 60Watt JBL</t>
  </si>
  <si>
    <t>CSS1/ST</t>
  </si>
  <si>
    <t>JBL</t>
  </si>
  <si>
    <t>Amplifier</t>
  </si>
  <si>
    <t>Libra 250</t>
  </si>
  <si>
    <t>Libra 500</t>
  </si>
  <si>
    <t xml:space="preserve">Music Installation </t>
  </si>
  <si>
    <t xml:space="preserve">Total Amount </t>
  </si>
  <si>
    <r>
      <t xml:space="preserve"> 4 Channel DVR, Supported 1mp, H.264 /H.264 &amp; Dual stream video compression, Support HD-TVI/Analoge and AHD Cameras with adaptive access. </t>
    </r>
    <r>
      <rPr>
        <b/>
        <sz val="11"/>
        <rFont val="Calibri Light"/>
        <family val="2"/>
        <scheme val="major"/>
      </rPr>
      <t>HDMI and VGA output to 1920x1080P resolution,</t>
    </r>
    <r>
      <rPr>
        <sz val="11"/>
        <rFont val="Calibri Light"/>
        <family val="2"/>
        <scheme val="major"/>
      </rPr>
      <t xml:space="preserve"> </t>
    </r>
    <r>
      <rPr>
        <b/>
        <sz val="11"/>
        <rFont val="Calibri Light"/>
        <family val="2"/>
        <scheme val="major"/>
      </rPr>
      <t>Supported 1 Hard disk upto 4TB</t>
    </r>
  </si>
  <si>
    <r>
      <t xml:space="preserve"> 8 Channel DVR, Supported 1mp, H.264 /H.264 &amp; Dual stream video compression, Support HD-TVI/Analoge and AHD Cameras with adaptive access. </t>
    </r>
    <r>
      <rPr>
        <b/>
        <sz val="11"/>
        <rFont val="Calibri Light"/>
        <family val="2"/>
        <scheme val="major"/>
      </rPr>
      <t>HDMI and VGA output to 1920x1080P resolution,</t>
    </r>
    <r>
      <rPr>
        <sz val="11"/>
        <rFont val="Calibri Light"/>
        <family val="2"/>
        <scheme val="major"/>
      </rPr>
      <t xml:space="preserve"> </t>
    </r>
    <r>
      <rPr>
        <b/>
        <sz val="11"/>
        <rFont val="Calibri Light"/>
        <family val="2"/>
        <scheme val="major"/>
      </rPr>
      <t>Supported 1 Hard disk upto 6TB</t>
    </r>
  </si>
  <si>
    <r>
      <t xml:space="preserve">16 Channel DVR, Supported 1mp, H.264 /H.264 &amp; Dual stream video compression, Support HD-TVI/Analoge and AHD Cameras with adaptive access. </t>
    </r>
    <r>
      <rPr>
        <b/>
        <sz val="11"/>
        <rFont val="Calibri Light"/>
        <family val="2"/>
        <scheme val="major"/>
      </rPr>
      <t>HDMI and VGA output to 1920x1080P resolution,</t>
    </r>
    <r>
      <rPr>
        <sz val="11"/>
        <rFont val="Calibri Light"/>
        <family val="2"/>
        <scheme val="major"/>
      </rPr>
      <t xml:space="preserve"> </t>
    </r>
    <r>
      <rPr>
        <b/>
        <sz val="11"/>
        <rFont val="Calibri Light"/>
        <family val="2"/>
        <scheme val="major"/>
      </rPr>
      <t>Supported 1 Hard disk upto 6TB</t>
    </r>
  </si>
  <si>
    <r>
      <t xml:space="preserve">16 Channel DVR, Supported 1mp, H.264 /H.264 &amp; Dual stream video compression, Support HD-TVI/Analoge and AHD Cameras with adaptive access. </t>
    </r>
    <r>
      <rPr>
        <b/>
        <sz val="11"/>
        <rFont val="Calibri Light"/>
        <family val="2"/>
        <scheme val="major"/>
      </rPr>
      <t>HDMI and VGA output to 1920x1080P resolution,</t>
    </r>
    <r>
      <rPr>
        <sz val="11"/>
        <rFont val="Calibri Light"/>
        <family val="2"/>
        <scheme val="major"/>
      </rPr>
      <t xml:space="preserve"> </t>
    </r>
    <r>
      <rPr>
        <b/>
        <sz val="11"/>
        <rFont val="Calibri Light"/>
        <family val="2"/>
        <scheme val="major"/>
      </rPr>
      <t>Supported 2 Hard disk upto 8TB</t>
    </r>
  </si>
  <si>
    <t>SUB WOOFER</t>
  </si>
  <si>
    <t>Civil &amp; Interior</t>
  </si>
  <si>
    <t>Plumbing</t>
  </si>
  <si>
    <t>Electrical</t>
  </si>
  <si>
    <t>Lighting</t>
  </si>
  <si>
    <t>Fire</t>
  </si>
  <si>
    <t>Sprinkler</t>
  </si>
  <si>
    <t>CCTV</t>
  </si>
  <si>
    <t>Music</t>
  </si>
  <si>
    <t>Sqf.</t>
  </si>
  <si>
    <t xml:space="preserve">Billing Summary Sheet </t>
  </si>
  <si>
    <t xml:space="preserve">PO Amount </t>
  </si>
  <si>
    <t xml:space="preserve">Item </t>
  </si>
  <si>
    <t xml:space="preserve">S.N </t>
  </si>
  <si>
    <t xml:space="preserve">RAB-01 </t>
  </si>
  <si>
    <t xml:space="preserve">RAB-02 </t>
  </si>
  <si>
    <t xml:space="preserve">Cummulative </t>
  </si>
  <si>
    <t xml:space="preserve">Variation </t>
  </si>
  <si>
    <t>Vari. Per ( +/-)</t>
  </si>
  <si>
    <t>RAB-02 , Civil &amp; Interior Work - B01-Flying Bites, Busing Gate, T3, Lucknow Airport</t>
  </si>
  <si>
    <t xml:space="preserve">QTY </t>
  </si>
  <si>
    <t xml:space="preserve">AMOUNT </t>
  </si>
  <si>
    <t>RAB-02 - Plumbing Work -  B01-Flying Bites, Busing Gate, T3, Lucknow Airport</t>
  </si>
  <si>
    <t xml:space="preserve">RAB-02 - Electrical Work -  B-01 FLYING BITES , TERMINAL-3 , LUCKNOW </t>
  </si>
  <si>
    <t xml:space="preserve">RAB-02 - Lighting  -  B-01 FLYING BITES , TERMINAL-3 , LUCKNOW </t>
  </si>
  <si>
    <t>RAB-02 - Fire Work - B-01 Flying Bites_T3_Lucknow Airport</t>
  </si>
  <si>
    <t>RAB-02 - B-01 Flying Bites Busing gate_T3_Lucknow Airport</t>
  </si>
  <si>
    <t>RAB-02 - CCTV Work- B-01 Flying Bites Busing gate_T3_Lucknow Airport</t>
  </si>
  <si>
    <t>RAB-02 -Music Work  B-01 Flying Bites Busing gate_T3_Lucknow Airport</t>
  </si>
  <si>
    <t xml:space="preserve">No. </t>
  </si>
  <si>
    <t>RAB-03</t>
  </si>
  <si>
    <t xml:space="preserve">RAB-3 % of billing </t>
  </si>
  <si>
    <t xml:space="preserve">Additional item </t>
  </si>
  <si>
    <t>Sink</t>
  </si>
  <si>
    <t xml:space="preserve">Po Required </t>
  </si>
  <si>
    <t>Electrical Meter</t>
  </si>
  <si>
    <t xml:space="preserve">Amount </t>
  </si>
  <si>
    <t xml:space="preserve">Total </t>
  </si>
  <si>
    <t xml:space="preserve">PO to Come </t>
  </si>
  <si>
    <t xml:space="preserve">Credit note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</si>
</sst>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 #,##0.00_ ;_ * \-#,##0.00_ ;_ * &quot;-&quot;??_ ;_ @_ "/>
    <numFmt numFmtId="164" formatCode="_(* #,##0.00_);_(* \(#,##0.00\);_(* &quot;-&quot;??_);_(@_)"/>
    <numFmt numFmtId="165" formatCode="_(* #,##0_);_(* \(#,##0\);_(* \-??_);_(@_)"/>
    <numFmt numFmtId="166" formatCode="_(* #,##0.00_);_(* \(#,##0.00\);_(* \-??_);_(@_)"/>
    <numFmt numFmtId="167" formatCode="0.0"/>
    <numFmt numFmtId="168" formatCode="_ * #,##0_ ;_ * \-#,##0_ ;_ * &quot;-&quot;??_ ;_ @_ "/>
    <numFmt numFmtId="169" formatCode="##\ ##\ ##\ ###"/>
    <numFmt numFmtId="170" formatCode="#,##0.0"/>
    <numFmt numFmtId="171" formatCode="_ * #,##0.0000_ ;_ * \-#,##0.0000_ ;_ * &quot;-&quot;??_ ;_ @_ "/>
  </numFmts>
  <fonts count="41">
    <font>
      <sz val="11"/>
      <color rgb="FF000000"/>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i/>
      <sz val="11"/>
      <color rgb="FF808080"/>
      <name val="Calibri"/>
      <family val="2"/>
      <charset val="1"/>
    </font>
    <font>
      <sz val="10"/>
      <name val="Arial"/>
      <family val="2"/>
    </font>
    <font>
      <sz val="11"/>
      <color indexed="10"/>
      <name val="Calibri"/>
      <family val="2"/>
    </font>
    <font>
      <sz val="11"/>
      <color rgb="FF000000"/>
      <name val="Calibri"/>
      <family val="2"/>
      <charset val="1"/>
    </font>
    <font>
      <sz val="11"/>
      <color indexed="8"/>
      <name val="Calibri"/>
      <family val="2"/>
      <charset val="1"/>
    </font>
    <font>
      <sz val="10"/>
      <name val="Times New Roman"/>
      <family val="1"/>
    </font>
    <font>
      <sz val="8"/>
      <name val="Calibri"/>
      <family val="2"/>
      <charset val="1"/>
    </font>
    <font>
      <sz val="10"/>
      <name val="Arial"/>
      <family val="2"/>
      <charset val="1"/>
    </font>
    <font>
      <sz val="11"/>
      <color indexed="8"/>
      <name val="Calibri"/>
      <family val="2"/>
    </font>
    <font>
      <b/>
      <sz val="11"/>
      <name val="Calibri"/>
      <family val="2"/>
      <scheme val="minor"/>
    </font>
    <font>
      <b/>
      <sz val="11"/>
      <color theme="1"/>
      <name val="Calibri"/>
      <family val="2"/>
      <scheme val="minor"/>
    </font>
    <font>
      <sz val="11"/>
      <name val="Calibri Light"/>
      <family val="2"/>
      <scheme val="major"/>
    </font>
    <font>
      <b/>
      <sz val="11"/>
      <color theme="1"/>
      <name val="Calibri Light"/>
      <family val="2"/>
      <scheme val="major"/>
    </font>
    <font>
      <b/>
      <sz val="11"/>
      <name val="Calibri Light"/>
      <family val="2"/>
      <scheme val="major"/>
    </font>
    <font>
      <sz val="11"/>
      <color theme="1"/>
      <name val="Calibri Light"/>
      <family val="2"/>
      <scheme val="major"/>
    </font>
    <font>
      <b/>
      <strike/>
      <sz val="11"/>
      <name val="Calibri Light"/>
      <family val="2"/>
      <scheme val="major"/>
    </font>
    <font>
      <strike/>
      <sz val="11"/>
      <name val="Calibri Light"/>
      <family val="2"/>
      <scheme val="major"/>
    </font>
    <font>
      <sz val="11"/>
      <color indexed="8"/>
      <name val="Calibri Light"/>
      <family val="2"/>
      <scheme val="major"/>
    </font>
    <font>
      <sz val="11"/>
      <name val="Calibri"/>
      <family val="2"/>
      <charset val="1"/>
    </font>
    <font>
      <b/>
      <sz val="11"/>
      <name val="Calibri"/>
      <family val="2"/>
      <charset val="1"/>
    </font>
    <font>
      <b/>
      <sz val="11"/>
      <color indexed="8"/>
      <name val="Calibri"/>
      <family val="2"/>
      <charset val="1"/>
    </font>
    <font>
      <sz val="11"/>
      <name val="Calibri"/>
      <family val="2"/>
    </font>
    <font>
      <sz val="11"/>
      <name val="Calibri"/>
      <family val="2"/>
      <scheme val="minor"/>
    </font>
    <font>
      <sz val="10"/>
      <name val="Helv"/>
      <charset val="204"/>
    </font>
    <font>
      <b/>
      <sz val="11"/>
      <color indexed="8"/>
      <name val="Calibri Light"/>
      <family val="2"/>
      <scheme val="major"/>
    </font>
    <font>
      <b/>
      <i/>
      <sz val="11"/>
      <name val="Calibri Light"/>
      <family val="2"/>
      <scheme val="major"/>
    </font>
    <font>
      <i/>
      <sz val="11"/>
      <name val="Calibri Light"/>
      <family val="2"/>
      <scheme val="major"/>
    </font>
    <font>
      <sz val="10"/>
      <name val="Arial"/>
      <family val="2"/>
      <charset val="204"/>
    </font>
    <font>
      <sz val="11"/>
      <color rgb="FF000000"/>
      <name val="Calibri Light"/>
      <family val="2"/>
      <scheme val="major"/>
    </font>
    <font>
      <sz val="9"/>
      <name val="Arial"/>
      <family val="2"/>
    </font>
    <font>
      <b/>
      <sz val="9"/>
      <name val="Arial"/>
      <family val="2"/>
    </font>
    <font>
      <b/>
      <sz val="10"/>
      <name val="Arial"/>
      <family val="2"/>
    </font>
    <font>
      <b/>
      <sz val="10"/>
      <name val="Calibri Light"/>
      <family val="2"/>
      <scheme val="major"/>
    </font>
    <font>
      <b/>
      <sz val="10"/>
      <name val="Calibri"/>
      <family val="2"/>
      <charset val="1"/>
    </font>
    <font>
      <b/>
      <sz val="11"/>
      <name val="Calibri"/>
      <family val="2"/>
    </font>
    <font>
      <i/>
      <sz val="11"/>
      <name val="Calibri"/>
      <family val="2"/>
    </font>
  </fonts>
  <fills count="23">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theme="9" tint="-0.249977111117893"/>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6" tint="0.39997558519241921"/>
        <bgColor indexed="31"/>
      </patternFill>
    </fill>
    <fill>
      <patternFill patternType="solid">
        <fgColor theme="0"/>
        <bgColor indexed="34"/>
      </patternFill>
    </fill>
    <fill>
      <patternFill patternType="solid">
        <fgColor theme="5" tint="0.59999389629810485"/>
        <bgColor indexed="64"/>
      </patternFill>
    </fill>
    <fill>
      <patternFill patternType="solid">
        <fgColor theme="5" tint="0.59999389629810485"/>
        <bgColor indexed="31"/>
      </patternFill>
    </fill>
    <fill>
      <patternFill patternType="solid">
        <fgColor theme="5" tint="0.59999389629810485"/>
        <bgColor indexed="26"/>
      </patternFill>
    </fill>
    <fill>
      <patternFill patternType="solid">
        <fgColor theme="5" tint="0.79998168889431442"/>
        <bgColor indexed="54"/>
      </patternFill>
    </fill>
    <fill>
      <patternFill patternType="solid">
        <fgColor theme="5" tint="0.39997558519241921"/>
        <bgColor indexed="55"/>
      </patternFill>
    </fill>
    <fill>
      <patternFill patternType="solid">
        <fgColor theme="9"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5" tint="0.79998168889431442"/>
        <bgColor indexed="55"/>
      </patternFill>
    </fill>
    <fill>
      <patternFill patternType="solid">
        <fgColor theme="4" tint="0.79998168889431442"/>
        <bgColor indexed="26"/>
      </patternFill>
    </fill>
    <fill>
      <patternFill patternType="solid">
        <fgColor theme="4" tint="0.79998168889431442"/>
        <bgColor indexed="64"/>
      </patternFill>
    </fill>
    <fill>
      <patternFill patternType="solid">
        <fgColor rgb="FFFFFF00"/>
        <bgColor indexed="26"/>
      </patternFill>
    </fill>
    <fill>
      <patternFill patternType="solid">
        <fgColor rgb="FFFFFF00"/>
        <bgColor indexed="3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1">
    <xf numFmtId="0" fontId="0" fillId="0" borderId="0"/>
    <xf numFmtId="0" fontId="5" fillId="0" borderId="0" applyBorder="0" applyProtection="0"/>
    <xf numFmtId="0" fontId="6" fillId="0" borderId="0"/>
    <xf numFmtId="0" fontId="7" fillId="0" borderId="0" applyBorder="0" applyProtection="0"/>
    <xf numFmtId="43" fontId="8" fillId="0" borderId="0" applyFont="0" applyFill="0" applyBorder="0" applyAlignment="0" applyProtection="0"/>
    <xf numFmtId="0" fontId="4" fillId="0" borderId="0"/>
    <xf numFmtId="43" fontId="4" fillId="0" borderId="0" applyFont="0" applyFill="0" applyBorder="0" applyAlignment="0" applyProtection="0"/>
    <xf numFmtId="0" fontId="6" fillId="0" borderId="0"/>
    <xf numFmtId="0" fontId="4" fillId="0" borderId="0"/>
    <xf numFmtId="0" fontId="9" fillId="0" borderId="0"/>
    <xf numFmtId="0" fontId="10" fillId="0" borderId="0"/>
    <xf numFmtId="0" fontId="6" fillId="0" borderId="0"/>
    <xf numFmtId="0" fontId="3" fillId="0" borderId="0"/>
    <xf numFmtId="0" fontId="6" fillId="0" borderId="0"/>
    <xf numFmtId="43" fontId="6" fillId="0" borderId="0" applyFont="0" applyFill="0" applyBorder="0" applyAlignment="0" applyProtection="0"/>
    <xf numFmtId="0" fontId="12" fillId="0" borderId="0"/>
    <xf numFmtId="166" fontId="6" fillId="0" borderId="0" applyFill="0" applyBorder="0" applyAlignment="0" applyProtection="0"/>
    <xf numFmtId="0" fontId="6" fillId="0" borderId="0"/>
    <xf numFmtId="164" fontId="13" fillId="0" borderId="0" applyFont="0" applyFill="0" applyBorder="0" applyAlignment="0" applyProtection="0"/>
    <xf numFmtId="43" fontId="8"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6" fillId="0" borderId="0" applyFont="0" applyFill="0" applyBorder="0" applyAlignment="0" applyProtection="0"/>
    <xf numFmtId="43" fontId="13" fillId="0" borderId="0" applyFont="0" applyFill="0" applyBorder="0" applyAlignment="0" applyProtection="0"/>
    <xf numFmtId="0" fontId="28" fillId="0" borderId="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28" fillId="0" borderId="0"/>
    <xf numFmtId="0" fontId="6" fillId="0" borderId="0"/>
    <xf numFmtId="0" fontId="32" fillId="0" borderId="0"/>
    <xf numFmtId="0" fontId="6" fillId="0" borderId="0"/>
    <xf numFmtId="9" fontId="8" fillId="0" borderId="0" applyFont="0" applyFill="0" applyBorder="0" applyAlignment="0" applyProtection="0"/>
    <xf numFmtId="43" fontId="8"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6" fillId="0" borderId="0" applyFont="0" applyFill="0" applyBorder="0" applyAlignment="0" applyProtection="0"/>
    <xf numFmtId="43" fontId="8"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6" fillId="0" borderId="0" applyFont="0" applyFill="0" applyBorder="0" applyAlignment="0" applyProtection="0"/>
    <xf numFmtId="43" fontId="1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452">
    <xf numFmtId="0" fontId="0" fillId="0" borderId="0" xfId="0"/>
    <xf numFmtId="0" fontId="16" fillId="0" borderId="0" xfId="5" applyFont="1" applyAlignment="1">
      <alignment vertical="center"/>
    </xf>
    <xf numFmtId="0" fontId="18" fillId="0" borderId="0" xfId="5" applyFont="1" applyAlignment="1">
      <alignment horizontal="center" vertical="center"/>
    </xf>
    <xf numFmtId="2" fontId="16" fillId="0" borderId="0" xfId="5" applyNumberFormat="1" applyFont="1" applyAlignment="1">
      <alignment horizontal="center" vertical="center"/>
    </xf>
    <xf numFmtId="0" fontId="16" fillId="0" borderId="0" xfId="5" applyFont="1" applyAlignment="1">
      <alignment horizontal="center" vertical="center"/>
    </xf>
    <xf numFmtId="0" fontId="18" fillId="0" borderId="11" xfId="5" applyFont="1" applyBorder="1" applyAlignment="1">
      <alignment horizontal="center" vertical="center"/>
    </xf>
    <xf numFmtId="0" fontId="16" fillId="0" borderId="12" xfId="5" applyFont="1" applyBorder="1" applyAlignment="1">
      <alignment horizontal="center" vertical="center" wrapText="1"/>
    </xf>
    <xf numFmtId="165" fontId="16" fillId="0" borderId="12" xfId="6" applyNumberFormat="1" applyFont="1" applyFill="1" applyBorder="1" applyAlignment="1">
      <alignment horizontal="center" vertical="center"/>
    </xf>
    <xf numFmtId="0" fontId="18" fillId="0" borderId="11" xfId="5" applyFont="1" applyBorder="1" applyAlignment="1">
      <alignment horizontal="center" vertical="center" wrapText="1"/>
    </xf>
    <xf numFmtId="0" fontId="18" fillId="0" borderId="12" xfId="5" applyFont="1" applyBorder="1" applyAlignment="1">
      <alignment horizontal="center" vertical="center" wrapText="1"/>
    </xf>
    <xf numFmtId="0" fontId="16" fillId="0" borderId="12" xfId="5" applyFont="1" applyBorder="1" applyAlignment="1" applyProtection="1">
      <alignment horizontal="justify" vertical="center"/>
      <protection locked="0"/>
    </xf>
    <xf numFmtId="165" fontId="16" fillId="0" borderId="12" xfId="6" applyNumberFormat="1" applyFont="1" applyFill="1" applyBorder="1" applyAlignment="1">
      <alignment horizontal="center" vertical="center" wrapText="1"/>
    </xf>
    <xf numFmtId="2" fontId="16" fillId="2" borderId="12" xfId="6" applyNumberFormat="1" applyFont="1" applyFill="1" applyBorder="1" applyAlignment="1">
      <alignment horizontal="center" vertical="center" wrapText="1"/>
    </xf>
    <xf numFmtId="168" fontId="16" fillId="2" borderId="12" xfId="4" applyNumberFormat="1" applyFont="1" applyFill="1" applyBorder="1" applyAlignment="1" applyProtection="1">
      <alignment horizontal="center" vertical="center"/>
    </xf>
    <xf numFmtId="0" fontId="16" fillId="0" borderId="12" xfId="5" applyFont="1" applyBorder="1" applyAlignment="1">
      <alignment horizontal="justify" vertical="center"/>
    </xf>
    <xf numFmtId="0" fontId="16" fillId="0" borderId="12" xfId="5" applyFont="1" applyBorder="1" applyAlignment="1">
      <alignment vertical="center"/>
    </xf>
    <xf numFmtId="167" fontId="18" fillId="4" borderId="11" xfId="5" applyNumberFormat="1" applyFont="1" applyFill="1" applyBorder="1" applyAlignment="1">
      <alignment horizontal="center" vertical="center" wrapText="1"/>
    </xf>
    <xf numFmtId="167" fontId="18" fillId="4" borderId="12" xfId="5" applyNumberFormat="1" applyFont="1" applyFill="1" applyBorder="1" applyAlignment="1">
      <alignment horizontal="center" vertical="center" wrapText="1"/>
    </xf>
    <xf numFmtId="0" fontId="18" fillId="4" borderId="12" xfId="5" applyFont="1" applyFill="1" applyBorder="1" applyAlignment="1">
      <alignment horizontal="justify" vertical="center"/>
    </xf>
    <xf numFmtId="165" fontId="16" fillId="4" borderId="12" xfId="6" applyNumberFormat="1" applyFont="1" applyFill="1" applyBorder="1" applyAlignment="1">
      <alignment horizontal="center" vertical="center" wrapText="1"/>
    </xf>
    <xf numFmtId="2" fontId="16" fillId="4" borderId="12" xfId="6" applyNumberFormat="1" applyFont="1" applyFill="1" applyBorder="1" applyAlignment="1">
      <alignment horizontal="center" vertical="center" wrapText="1"/>
    </xf>
    <xf numFmtId="168" fontId="16" fillId="4" borderId="12" xfId="4" applyNumberFormat="1" applyFont="1" applyFill="1" applyBorder="1" applyAlignment="1" applyProtection="1">
      <alignment horizontal="center" vertical="center"/>
    </xf>
    <xf numFmtId="0" fontId="18" fillId="0" borderId="12" xfId="5" applyFont="1" applyBorder="1" applyAlignment="1" applyProtection="1">
      <alignment horizontal="justify" vertical="center"/>
      <protection locked="0"/>
    </xf>
    <xf numFmtId="2" fontId="16" fillId="2" borderId="12" xfId="6" applyNumberFormat="1" applyFont="1" applyFill="1" applyBorder="1" applyAlignment="1">
      <alignment horizontal="center" vertical="center"/>
    </xf>
    <xf numFmtId="2" fontId="16" fillId="0" borderId="12" xfId="6" applyNumberFormat="1" applyFont="1" applyFill="1" applyBorder="1" applyAlignment="1">
      <alignment horizontal="center" vertical="center"/>
    </xf>
    <xf numFmtId="0" fontId="16" fillId="0" borderId="12" xfId="5" applyFont="1" applyBorder="1" applyAlignment="1" applyProtection="1">
      <alignment horizontal="justify" vertical="center" wrapText="1"/>
      <protection locked="0"/>
    </xf>
    <xf numFmtId="0" fontId="20" fillId="2" borderId="11" xfId="5" applyFont="1" applyFill="1" applyBorder="1" applyAlignment="1">
      <alignment horizontal="center" vertical="center" wrapText="1"/>
    </xf>
    <xf numFmtId="0" fontId="21" fillId="2" borderId="12" xfId="5" applyFont="1" applyFill="1" applyBorder="1" applyAlignment="1">
      <alignment horizontal="left" vertical="center" wrapText="1"/>
    </xf>
    <xf numFmtId="0" fontId="21" fillId="2" borderId="12" xfId="5" applyFont="1" applyFill="1" applyBorder="1" applyAlignment="1">
      <alignment horizontal="left" vertical="center"/>
    </xf>
    <xf numFmtId="0" fontId="21" fillId="2" borderId="12" xfId="5" applyFont="1" applyFill="1" applyBorder="1" applyAlignment="1">
      <alignment horizontal="center" vertical="center" wrapText="1"/>
    </xf>
    <xf numFmtId="167" fontId="18" fillId="0" borderId="11" xfId="5" applyNumberFormat="1" applyFont="1" applyBorder="1" applyAlignment="1">
      <alignment horizontal="center" vertical="center" wrapText="1"/>
    </xf>
    <xf numFmtId="168" fontId="16" fillId="0" borderId="12" xfId="4" applyNumberFormat="1" applyFont="1" applyBorder="1" applyAlignment="1">
      <alignment horizontal="center" vertical="center"/>
    </xf>
    <xf numFmtId="0" fontId="18" fillId="5" borderId="11" xfId="5" applyFont="1" applyFill="1" applyBorder="1" applyAlignment="1">
      <alignment horizontal="center" vertical="center"/>
    </xf>
    <xf numFmtId="0" fontId="18" fillId="5" borderId="12" xfId="5" applyFont="1" applyFill="1" applyBorder="1" applyAlignment="1">
      <alignment horizontal="center" vertical="center" wrapText="1"/>
    </xf>
    <xf numFmtId="0" fontId="18" fillId="5" borderId="12" xfId="5" applyFont="1" applyFill="1" applyBorder="1" applyAlignment="1">
      <alignment horizontal="justify" vertical="center"/>
    </xf>
    <xf numFmtId="165" fontId="18" fillId="5" borderId="12" xfId="6" applyNumberFormat="1" applyFont="1" applyFill="1" applyBorder="1" applyAlignment="1">
      <alignment horizontal="center" vertical="center"/>
    </xf>
    <xf numFmtId="2" fontId="16" fillId="5" borderId="12" xfId="6" applyNumberFormat="1" applyFont="1" applyFill="1" applyBorder="1" applyAlignment="1">
      <alignment horizontal="center" vertical="center"/>
    </xf>
    <xf numFmtId="168" fontId="18" fillId="5" borderId="12" xfId="4" applyNumberFormat="1" applyFont="1" applyFill="1" applyBorder="1" applyAlignment="1">
      <alignment horizontal="center" vertical="center"/>
    </xf>
    <xf numFmtId="0" fontId="18" fillId="0" borderId="12" xfId="5" applyFont="1" applyBorder="1" applyAlignment="1">
      <alignment horizontal="justify" vertical="center"/>
    </xf>
    <xf numFmtId="0" fontId="18" fillId="0" borderId="11" xfId="7" applyFont="1" applyBorder="1" applyAlignment="1">
      <alignment horizontal="center" vertical="center"/>
    </xf>
    <xf numFmtId="0" fontId="18" fillId="0" borderId="12" xfId="7" applyFont="1" applyBorder="1" applyAlignment="1">
      <alignment horizontal="center" vertical="center" wrapText="1"/>
    </xf>
    <xf numFmtId="0" fontId="18" fillId="0" borderId="12" xfId="7" applyFont="1" applyBorder="1" applyAlignment="1">
      <alignment horizontal="justify" vertical="center"/>
    </xf>
    <xf numFmtId="165" fontId="16" fillId="0" borderId="12" xfId="6" applyNumberFormat="1" applyFont="1" applyFill="1" applyBorder="1" applyAlignment="1" applyProtection="1">
      <alignment horizontal="center" vertical="center"/>
    </xf>
    <xf numFmtId="0" fontId="16" fillId="0" borderId="12" xfId="7" applyFont="1" applyBorder="1" applyAlignment="1">
      <alignment horizontal="center" vertical="center" wrapText="1"/>
    </xf>
    <xf numFmtId="0" fontId="16" fillId="0" borderId="12" xfId="7" applyFont="1" applyBorder="1" applyAlignment="1">
      <alignment horizontal="justify" vertical="center" wrapText="1"/>
    </xf>
    <xf numFmtId="167" fontId="18" fillId="0" borderId="12" xfId="5" applyNumberFormat="1" applyFont="1" applyBorder="1" applyAlignment="1">
      <alignment horizontal="center" vertical="center" wrapText="1"/>
    </xf>
    <xf numFmtId="0" fontId="16" fillId="0" borderId="12" xfId="5" applyFont="1" applyBorder="1" applyAlignment="1">
      <alignment horizontal="justify" vertical="center" wrapText="1"/>
    </xf>
    <xf numFmtId="0" fontId="18" fillId="2" borderId="11" xfId="5" applyFont="1" applyFill="1" applyBorder="1" applyAlignment="1">
      <alignment horizontal="center" vertical="center" wrapText="1"/>
    </xf>
    <xf numFmtId="0" fontId="18" fillId="2" borderId="12" xfId="5" applyFont="1" applyFill="1" applyBorder="1" applyAlignment="1">
      <alignment horizontal="center" vertical="center" wrapText="1"/>
    </xf>
    <xf numFmtId="0" fontId="18" fillId="2" borderId="12" xfId="5" applyFont="1" applyFill="1" applyBorder="1" applyAlignment="1" applyProtection="1">
      <alignment horizontal="justify" vertical="center"/>
      <protection locked="0"/>
    </xf>
    <xf numFmtId="165" fontId="16" fillId="2" borderId="12" xfId="6" applyNumberFormat="1" applyFont="1" applyFill="1" applyBorder="1" applyAlignment="1">
      <alignment horizontal="center" vertical="center"/>
    </xf>
    <xf numFmtId="0" fontId="16" fillId="2" borderId="0" xfId="5" applyFont="1" applyFill="1" applyAlignment="1">
      <alignment vertical="center"/>
    </xf>
    <xf numFmtId="0" fontId="16" fillId="2" borderId="12" xfId="5" applyFont="1" applyFill="1" applyBorder="1" applyAlignment="1" applyProtection="1">
      <alignment horizontal="justify" vertical="center"/>
      <protection locked="0"/>
    </xf>
    <xf numFmtId="0" fontId="18" fillId="2" borderId="11" xfId="5" applyFont="1" applyFill="1" applyBorder="1" applyAlignment="1">
      <alignment horizontal="center" vertical="center"/>
    </xf>
    <xf numFmtId="0" fontId="16" fillId="2" borderId="12" xfId="5" applyFont="1" applyFill="1" applyBorder="1" applyAlignment="1">
      <alignment horizontal="center" vertical="center" wrapText="1"/>
    </xf>
    <xf numFmtId="0" fontId="16" fillId="2" borderId="12" xfId="5" applyFont="1" applyFill="1" applyBorder="1" applyAlignment="1">
      <alignment horizontal="justify" vertical="center" wrapText="1"/>
    </xf>
    <xf numFmtId="0" fontId="18" fillId="0" borderId="0" xfId="5" applyFont="1" applyAlignment="1">
      <alignment vertical="center"/>
    </xf>
    <xf numFmtId="0" fontId="18" fillId="6" borderId="2" xfId="5" applyFont="1" applyFill="1" applyBorder="1" applyAlignment="1">
      <alignment horizontal="center" vertical="center"/>
    </xf>
    <xf numFmtId="0" fontId="18" fillId="6" borderId="3" xfId="5" applyFont="1" applyFill="1" applyBorder="1" applyAlignment="1">
      <alignment horizontal="center" vertical="center" wrapText="1"/>
    </xf>
    <xf numFmtId="0" fontId="18" fillId="6" borderId="3" xfId="5" applyFont="1" applyFill="1" applyBorder="1" applyAlignment="1">
      <alignment horizontal="justify" vertical="center"/>
    </xf>
    <xf numFmtId="0" fontId="18" fillId="6" borderId="3" xfId="5" applyFont="1" applyFill="1" applyBorder="1" applyAlignment="1">
      <alignment horizontal="center" vertical="center"/>
    </xf>
    <xf numFmtId="2" fontId="18" fillId="6" borderId="3" xfId="5" applyNumberFormat="1" applyFont="1" applyFill="1" applyBorder="1" applyAlignment="1">
      <alignment horizontal="center" vertical="center"/>
    </xf>
    <xf numFmtId="168" fontId="18" fillId="6" borderId="3" xfId="4" applyNumberFormat="1" applyFont="1" applyFill="1" applyBorder="1" applyAlignment="1">
      <alignment horizontal="center" vertical="center"/>
    </xf>
    <xf numFmtId="0" fontId="16" fillId="0" borderId="0" xfId="5" applyFont="1" applyAlignment="1">
      <alignment horizontal="center" vertical="center" wrapText="1"/>
    </xf>
    <xf numFmtId="0" fontId="16" fillId="0" borderId="0" xfId="5" applyFont="1" applyAlignment="1">
      <alignment horizontal="justify" vertical="center"/>
    </xf>
    <xf numFmtId="0" fontId="2" fillId="0" borderId="0" xfId="12" applyFont="1" applyAlignment="1">
      <alignment horizontal="center" vertical="center"/>
    </xf>
    <xf numFmtId="0" fontId="2" fillId="0" borderId="0" xfId="12" applyFont="1" applyAlignment="1">
      <alignment vertical="center"/>
    </xf>
    <xf numFmtId="2" fontId="25" fillId="8" borderId="11" xfId="13" applyNumberFormat="1" applyFont="1" applyFill="1" applyBorder="1" applyAlignment="1">
      <alignment horizontal="center" vertical="center" wrapText="1"/>
    </xf>
    <xf numFmtId="0" fontId="25" fillId="8" borderId="12" xfId="13" applyFont="1" applyFill="1" applyBorder="1" applyAlignment="1">
      <alignment horizontal="left" vertical="center" wrapText="1"/>
    </xf>
    <xf numFmtId="168" fontId="25" fillId="8" borderId="12" xfId="4" applyNumberFormat="1" applyFont="1" applyFill="1" applyBorder="1" applyAlignment="1">
      <alignment horizontal="left" vertical="center" wrapText="1"/>
    </xf>
    <xf numFmtId="168" fontId="25" fillId="8" borderId="12" xfId="4" applyNumberFormat="1" applyFont="1" applyFill="1" applyBorder="1" applyAlignment="1">
      <alignment horizontal="right" vertical="center" wrapText="1"/>
    </xf>
    <xf numFmtId="2" fontId="23" fillId="0" borderId="11" xfId="13" applyNumberFormat="1" applyFont="1" applyBorder="1" applyAlignment="1">
      <alignment horizontal="center" vertical="center"/>
    </xf>
    <xf numFmtId="2" fontId="24" fillId="0" borderId="12" xfId="13" applyNumberFormat="1" applyFont="1" applyBorder="1" applyAlignment="1">
      <alignment horizontal="left" vertical="center" wrapText="1"/>
    </xf>
    <xf numFmtId="0" fontId="23" fillId="0" borderId="12" xfId="13" applyFont="1" applyBorder="1" applyAlignment="1">
      <alignment horizontal="left" vertical="center" wrapText="1"/>
    </xf>
    <xf numFmtId="0" fontId="23" fillId="0" borderId="12" xfId="13" applyFont="1" applyBorder="1" applyAlignment="1">
      <alignment horizontal="center" vertical="center"/>
    </xf>
    <xf numFmtId="2" fontId="23" fillId="0" borderId="12" xfId="13" applyNumberFormat="1" applyFont="1" applyBorder="1" applyAlignment="1">
      <alignment horizontal="center" vertical="center"/>
    </xf>
    <xf numFmtId="168" fontId="23" fillId="0" borderId="12" xfId="4" applyNumberFormat="1" applyFont="1" applyFill="1" applyBorder="1" applyAlignment="1" applyProtection="1">
      <alignment horizontal="center" vertical="center"/>
    </xf>
    <xf numFmtId="168" fontId="23" fillId="0" borderId="12" xfId="4" applyNumberFormat="1" applyFont="1" applyFill="1" applyBorder="1" applyAlignment="1" applyProtection="1">
      <alignment horizontal="right" vertical="center"/>
    </xf>
    <xf numFmtId="168" fontId="15" fillId="7" borderId="12" xfId="4" applyNumberFormat="1" applyFont="1" applyFill="1" applyBorder="1" applyAlignment="1">
      <alignment vertical="center"/>
    </xf>
    <xf numFmtId="168" fontId="15" fillId="7" borderId="12" xfId="4" applyNumberFormat="1" applyFont="1" applyFill="1" applyBorder="1" applyAlignment="1">
      <alignment horizontal="right" vertical="center"/>
    </xf>
    <xf numFmtId="0" fontId="2" fillId="7" borderId="0" xfId="12" applyFont="1" applyFill="1" applyAlignment="1">
      <alignment vertical="center"/>
    </xf>
    <xf numFmtId="2" fontId="23" fillId="0" borderId="11" xfId="15" applyNumberFormat="1" applyFont="1" applyBorder="1" applyAlignment="1">
      <alignment horizontal="center" vertical="center" wrapText="1"/>
    </xf>
    <xf numFmtId="0" fontId="26" fillId="0" borderId="12" xfId="13" applyFont="1" applyBorder="1" applyAlignment="1">
      <alignment horizontal="left" vertical="center" wrapText="1"/>
    </xf>
    <xf numFmtId="2" fontId="23" fillId="0" borderId="12" xfId="15" applyNumberFormat="1" applyFont="1" applyBorder="1" applyAlignment="1">
      <alignment horizontal="center" vertical="center" wrapText="1"/>
    </xf>
    <xf numFmtId="2" fontId="24" fillId="2" borderId="12" xfId="13" applyNumberFormat="1" applyFont="1" applyFill="1" applyBorder="1" applyAlignment="1">
      <alignment horizontal="left" vertical="center" wrapText="1"/>
    </xf>
    <xf numFmtId="168" fontId="23" fillId="2" borderId="12" xfId="4" applyNumberFormat="1" applyFont="1" applyFill="1" applyBorder="1" applyAlignment="1" applyProtection="1">
      <alignment horizontal="center" vertical="center"/>
    </xf>
    <xf numFmtId="0" fontId="24" fillId="0" borderId="12" xfId="15" applyFont="1" applyBorder="1" applyAlignment="1">
      <alignment horizontal="left" vertical="center" wrapText="1"/>
    </xf>
    <xf numFmtId="2" fontId="23" fillId="0" borderId="11" xfId="12" applyNumberFormat="1" applyFont="1" applyBorder="1" applyAlignment="1">
      <alignment horizontal="center" vertical="center"/>
    </xf>
    <xf numFmtId="2" fontId="24" fillId="0" borderId="12" xfId="12" applyNumberFormat="1" applyFont="1" applyBorder="1" applyAlignment="1">
      <alignment horizontal="left" vertical="center" wrapText="1"/>
    </xf>
    <xf numFmtId="0" fontId="23" fillId="0" borderId="12" xfId="12" applyFont="1" applyBorder="1" applyAlignment="1">
      <alignment horizontal="left" vertical="center" wrapText="1"/>
    </xf>
    <xf numFmtId="2" fontId="23" fillId="0" borderId="12" xfId="12" applyNumberFormat="1" applyFont="1" applyBorder="1" applyAlignment="1" applyProtection="1">
      <alignment horizontal="center" vertical="center"/>
      <protection locked="0"/>
    </xf>
    <xf numFmtId="0" fontId="23" fillId="0" borderId="0" xfId="12" applyFont="1" applyAlignment="1">
      <alignment vertical="center"/>
    </xf>
    <xf numFmtId="2" fontId="23" fillId="9" borderId="11" xfId="13" applyNumberFormat="1" applyFont="1" applyFill="1" applyBorder="1" applyAlignment="1">
      <alignment horizontal="center" vertical="center"/>
    </xf>
    <xf numFmtId="2" fontId="24" fillId="9" borderId="12" xfId="13" applyNumberFormat="1" applyFont="1" applyFill="1" applyBorder="1" applyAlignment="1">
      <alignment vertical="center" wrapText="1"/>
    </xf>
    <xf numFmtId="2" fontId="26" fillId="9" borderId="12" xfId="13" applyNumberFormat="1" applyFont="1" applyFill="1" applyBorder="1" applyAlignment="1">
      <alignment horizontal="left" vertical="center" wrapText="1"/>
    </xf>
    <xf numFmtId="0" fontId="23" fillId="9" borderId="12" xfId="13" applyFont="1" applyFill="1" applyBorder="1" applyAlignment="1">
      <alignment horizontal="center" vertical="center"/>
    </xf>
    <xf numFmtId="168" fontId="23" fillId="9" borderId="12" xfId="4" applyNumberFormat="1" applyFont="1" applyFill="1" applyBorder="1" applyAlignment="1" applyProtection="1">
      <alignment horizontal="right" vertical="center"/>
    </xf>
    <xf numFmtId="0" fontId="24" fillId="0" borderId="12" xfId="15" applyFont="1" applyBorder="1" applyAlignment="1">
      <alignment vertical="center"/>
    </xf>
    <xf numFmtId="0" fontId="26" fillId="0" borderId="12" xfId="17" applyFont="1" applyBorder="1" applyAlignment="1">
      <alignment horizontal="left" vertical="center" wrapText="1"/>
    </xf>
    <xf numFmtId="0" fontId="23" fillId="0" borderId="12" xfId="17" applyFont="1" applyBorder="1" applyAlignment="1">
      <alignment horizontal="center" vertical="center"/>
    </xf>
    <xf numFmtId="2" fontId="24" fillId="0" borderId="12" xfId="17" applyNumberFormat="1" applyFont="1" applyBorder="1" applyAlignment="1">
      <alignment vertical="center"/>
    </xf>
    <xf numFmtId="2" fontId="24" fillId="0" borderId="12" xfId="17" applyNumberFormat="1" applyFont="1" applyBorder="1" applyAlignment="1">
      <alignment vertical="center" wrapText="1"/>
    </xf>
    <xf numFmtId="0" fontId="15" fillId="0" borderId="12" xfId="12" applyFont="1" applyBorder="1" applyAlignment="1">
      <alignment horizontal="left" vertical="center" wrapText="1"/>
    </xf>
    <xf numFmtId="2" fontId="14" fillId="0" borderId="12" xfId="12" applyNumberFormat="1" applyFont="1" applyBorder="1" applyAlignment="1">
      <alignment horizontal="left" vertical="center" wrapText="1"/>
    </xf>
    <xf numFmtId="2" fontId="27" fillId="0" borderId="12" xfId="12" applyNumberFormat="1" applyFont="1" applyBorder="1" applyAlignment="1">
      <alignment horizontal="left" vertical="center" wrapText="1"/>
    </xf>
    <xf numFmtId="0" fontId="2" fillId="0" borderId="0" xfId="12" applyFont="1" applyAlignment="1" applyProtection="1">
      <alignment vertical="center"/>
      <protection locked="0"/>
    </xf>
    <xf numFmtId="0" fontId="15" fillId="0" borderId="12" xfId="12" applyFont="1" applyBorder="1" applyAlignment="1">
      <alignment vertical="center" wrapText="1"/>
    </xf>
    <xf numFmtId="2" fontId="25" fillId="8" borderId="2" xfId="13" applyNumberFormat="1" applyFont="1" applyFill="1" applyBorder="1" applyAlignment="1">
      <alignment horizontal="center" vertical="center" wrapText="1"/>
    </xf>
    <xf numFmtId="0" fontId="25" fillId="8" borderId="3" xfId="13" applyFont="1" applyFill="1" applyBorder="1" applyAlignment="1">
      <alignment vertical="center" wrapText="1"/>
    </xf>
    <xf numFmtId="0" fontId="15" fillId="3" borderId="16" xfId="12" applyFont="1" applyFill="1" applyBorder="1" applyAlignment="1">
      <alignment horizontal="center" vertical="center"/>
    </xf>
    <xf numFmtId="0" fontId="15" fillId="3" borderId="17" xfId="12" applyFont="1" applyFill="1" applyBorder="1" applyAlignment="1">
      <alignment horizontal="center" vertical="center"/>
    </xf>
    <xf numFmtId="168" fontId="15" fillId="3" borderId="17" xfId="4" applyNumberFormat="1" applyFont="1" applyFill="1" applyBorder="1" applyAlignment="1">
      <alignment horizontal="center" vertical="center"/>
    </xf>
    <xf numFmtId="168" fontId="15" fillId="3" borderId="17" xfId="4" applyNumberFormat="1" applyFont="1" applyFill="1" applyBorder="1" applyAlignment="1">
      <alignment horizontal="right" vertical="center"/>
    </xf>
    <xf numFmtId="0" fontId="16" fillId="0" borderId="0" xfId="7" applyFont="1" applyAlignment="1">
      <alignment vertical="center"/>
    </xf>
    <xf numFmtId="0" fontId="18" fillId="0" borderId="16" xfId="7" applyFont="1" applyBorder="1" applyAlignment="1">
      <alignment horizontal="center" vertical="center"/>
    </xf>
    <xf numFmtId="0" fontId="18" fillId="0" borderId="17" xfId="7" applyFont="1" applyBorder="1" applyAlignment="1">
      <alignment vertical="center"/>
    </xf>
    <xf numFmtId="0" fontId="18" fillId="0" borderId="17" xfId="7" applyFont="1" applyBorder="1" applyAlignment="1">
      <alignment horizontal="center" vertical="center"/>
    </xf>
    <xf numFmtId="0" fontId="29" fillId="0" borderId="11" xfId="26" applyFont="1" applyBorder="1" applyAlignment="1">
      <alignment horizontal="center" vertical="center"/>
    </xf>
    <xf numFmtId="0" fontId="30" fillId="0" borderId="12" xfId="7" applyFont="1" applyBorder="1" applyAlignment="1">
      <alignment horizontal="justify" vertical="center"/>
    </xf>
    <xf numFmtId="169" fontId="22" fillId="0" borderId="12" xfId="26" applyNumberFormat="1" applyFont="1" applyBorder="1" applyAlignment="1">
      <alignment horizontal="center" vertical="center"/>
    </xf>
    <xf numFmtId="0" fontId="18" fillId="0" borderId="11" xfId="7" quotePrefix="1" applyFont="1" applyBorder="1" applyAlignment="1">
      <alignment horizontal="center" vertical="center"/>
    </xf>
    <xf numFmtId="0" fontId="16" fillId="0" borderId="12" xfId="7" applyFont="1" applyBorder="1" applyAlignment="1">
      <alignment horizontal="center" vertical="center"/>
    </xf>
    <xf numFmtId="170" fontId="16" fillId="0" borderId="12" xfId="7" applyNumberFormat="1" applyFont="1" applyBorder="1" applyAlignment="1">
      <alignment horizontal="center" vertical="center"/>
    </xf>
    <xf numFmtId="3" fontId="16" fillId="0" borderId="11" xfId="7" applyNumberFormat="1" applyFont="1" applyBorder="1" applyAlignment="1">
      <alignment horizontal="center" vertical="center"/>
    </xf>
    <xf numFmtId="0" fontId="16" fillId="0" borderId="12" xfId="7" applyFont="1" applyBorder="1" applyAlignment="1">
      <alignment horizontal="justify" vertical="center"/>
    </xf>
    <xf numFmtId="1" fontId="16" fillId="0" borderId="12" xfId="7" applyNumberFormat="1" applyFont="1" applyBorder="1" applyAlignment="1">
      <alignment horizontal="center" vertical="center"/>
    </xf>
    <xf numFmtId="0" fontId="16" fillId="0" borderId="11" xfId="7" quotePrefix="1" applyFont="1" applyBorder="1" applyAlignment="1">
      <alignment horizontal="center" vertical="center"/>
    </xf>
    <xf numFmtId="0" fontId="16" fillId="0" borderId="11" xfId="7" applyFont="1" applyBorder="1" applyAlignment="1">
      <alignment horizontal="center" vertical="center" wrapText="1"/>
    </xf>
    <xf numFmtId="169" fontId="16" fillId="0" borderId="12" xfId="26" applyNumberFormat="1" applyFont="1" applyBorder="1" applyAlignment="1">
      <alignment horizontal="center" vertical="center"/>
    </xf>
    <xf numFmtId="0" fontId="16" fillId="0" borderId="11" xfId="7" applyFont="1" applyBorder="1" applyAlignment="1">
      <alignment horizontal="center" vertical="center"/>
    </xf>
    <xf numFmtId="0" fontId="22" fillId="0" borderId="12" xfId="30" applyFont="1" applyBorder="1" applyAlignment="1">
      <alignment horizontal="justify" vertical="center"/>
    </xf>
    <xf numFmtId="0" fontId="16" fillId="0" borderId="12" xfId="30" applyFont="1" applyBorder="1" applyAlignment="1">
      <alignment horizontal="center" vertical="center"/>
    </xf>
    <xf numFmtId="0" fontId="16" fillId="0" borderId="12" xfId="30" applyFont="1" applyBorder="1" applyAlignment="1">
      <alignment horizontal="justify" vertical="center"/>
    </xf>
    <xf numFmtId="1" fontId="16" fillId="0" borderId="11" xfId="7" applyNumberFormat="1" applyFont="1" applyBorder="1" applyAlignment="1">
      <alignment horizontal="center" vertical="center"/>
    </xf>
    <xf numFmtId="170" fontId="16" fillId="0" borderId="12" xfId="7" applyNumberFormat="1" applyFont="1" applyBorder="1" applyAlignment="1">
      <alignment horizontal="justify" vertical="center" wrapText="1"/>
    </xf>
    <xf numFmtId="1" fontId="16" fillId="0" borderId="11" xfId="7" quotePrefix="1" applyNumberFormat="1" applyFont="1" applyBorder="1" applyAlignment="1">
      <alignment horizontal="center" vertical="center"/>
    </xf>
    <xf numFmtId="170" fontId="16" fillId="0" borderId="11" xfId="7" applyNumberFormat="1" applyFont="1" applyBorder="1" applyAlignment="1">
      <alignment horizontal="center" vertical="center"/>
    </xf>
    <xf numFmtId="170" fontId="16" fillId="0" borderId="12" xfId="7" applyNumberFormat="1" applyFont="1" applyBorder="1" applyAlignment="1">
      <alignment horizontal="justify" vertical="center"/>
    </xf>
    <xf numFmtId="0" fontId="16" fillId="0" borderId="12" xfId="7" applyFont="1" applyBorder="1" applyAlignment="1">
      <alignment horizontal="left" vertical="center" wrapText="1"/>
    </xf>
    <xf numFmtId="0" fontId="16" fillId="0" borderId="13" xfId="7" quotePrefix="1" applyFont="1" applyBorder="1" applyAlignment="1">
      <alignment horizontal="center" vertical="center"/>
    </xf>
    <xf numFmtId="0" fontId="16" fillId="0" borderId="14" xfId="7" applyFont="1" applyBorder="1" applyAlignment="1">
      <alignment horizontal="left" vertical="center" wrapText="1"/>
    </xf>
    <xf numFmtId="0" fontId="16" fillId="0" borderId="14" xfId="7" applyFont="1" applyBorder="1" applyAlignment="1">
      <alignment horizontal="center" vertical="center"/>
    </xf>
    <xf numFmtId="0" fontId="16" fillId="0" borderId="0" xfId="7" applyFont="1" applyAlignment="1">
      <alignment horizontal="center" vertical="center"/>
    </xf>
    <xf numFmtId="168" fontId="16" fillId="0" borderId="17" xfId="4" applyNumberFormat="1" applyFont="1" applyBorder="1" applyAlignment="1">
      <alignment vertical="center"/>
    </xf>
    <xf numFmtId="168" fontId="16" fillId="0" borderId="12" xfId="4" applyNumberFormat="1" applyFont="1" applyBorder="1" applyAlignment="1">
      <alignment vertical="center"/>
    </xf>
    <xf numFmtId="168" fontId="16" fillId="0" borderId="14" xfId="4" applyNumberFormat="1" applyFont="1" applyBorder="1" applyAlignment="1">
      <alignment vertical="center"/>
    </xf>
    <xf numFmtId="168" fontId="18" fillId="0" borderId="3" xfId="4" applyNumberFormat="1" applyFont="1" applyBorder="1" applyAlignment="1">
      <alignment vertical="center"/>
    </xf>
    <xf numFmtId="0" fontId="18" fillId="0" borderId="0" xfId="7" applyFont="1" applyAlignment="1">
      <alignment vertical="center"/>
    </xf>
    <xf numFmtId="0" fontId="19" fillId="0" borderId="0" xfId="0" applyFont="1"/>
    <xf numFmtId="2" fontId="29" fillId="11" borderId="2" xfId="13" applyNumberFormat="1" applyFont="1" applyFill="1" applyBorder="1" applyAlignment="1">
      <alignment horizontal="center" vertical="center" wrapText="1"/>
    </xf>
    <xf numFmtId="168" fontId="18" fillId="12" borderId="3" xfId="21" applyNumberFormat="1" applyFont="1" applyFill="1" applyBorder="1" applyAlignment="1">
      <alignment vertical="center"/>
    </xf>
    <xf numFmtId="0" fontId="16" fillId="0" borderId="16" xfId="31" applyFont="1" applyBorder="1" applyAlignment="1">
      <alignment horizontal="center" vertical="center" wrapText="1"/>
    </xf>
    <xf numFmtId="0" fontId="22" fillId="0" borderId="17" xfId="31" applyFont="1" applyBorder="1" applyAlignment="1">
      <alignment horizontal="left" vertical="center" wrapText="1"/>
    </xf>
    <xf numFmtId="0" fontId="22" fillId="0" borderId="17" xfId="31" applyFont="1" applyBorder="1" applyAlignment="1">
      <alignment horizontal="center" vertical="center" wrapText="1"/>
    </xf>
    <xf numFmtId="167" fontId="22" fillId="0" borderId="17" xfId="31" applyNumberFormat="1" applyFont="1" applyBorder="1" applyAlignment="1">
      <alignment horizontal="center" vertical="center" wrapText="1"/>
    </xf>
    <xf numFmtId="168" fontId="16" fillId="0" borderId="17" xfId="21" applyNumberFormat="1" applyFont="1" applyFill="1" applyBorder="1" applyAlignment="1">
      <alignment vertical="center"/>
    </xf>
    <xf numFmtId="0" fontId="16" fillId="0" borderId="11" xfId="31" applyFont="1" applyBorder="1" applyAlignment="1">
      <alignment horizontal="center" vertical="center" wrapText="1"/>
    </xf>
    <xf numFmtId="0" fontId="22" fillId="0" borderId="12" xfId="31" applyFont="1" applyBorder="1" applyAlignment="1">
      <alignment horizontal="left" vertical="center" wrapText="1"/>
    </xf>
    <xf numFmtId="0" fontId="22" fillId="0" borderId="12" xfId="31" applyFont="1" applyBorder="1" applyAlignment="1">
      <alignment horizontal="center" vertical="center" wrapText="1"/>
    </xf>
    <xf numFmtId="167" fontId="22" fillId="0" borderId="12" xfId="31" applyNumberFormat="1" applyFont="1" applyBorder="1" applyAlignment="1">
      <alignment horizontal="center" vertical="center" wrapText="1"/>
    </xf>
    <xf numFmtId="168" fontId="16" fillId="0" borderId="12" xfId="21" applyNumberFormat="1" applyFont="1" applyFill="1" applyBorder="1" applyAlignment="1">
      <alignment vertical="center"/>
    </xf>
    <xf numFmtId="0" fontId="16" fillId="0" borderId="0" xfId="31" applyFont="1" applyAlignment="1">
      <alignment horizontal="center" vertical="center"/>
    </xf>
    <xf numFmtId="0" fontId="16" fillId="0" borderId="0" xfId="31" applyFont="1" applyAlignment="1">
      <alignment horizontal="left" vertical="center"/>
    </xf>
    <xf numFmtId="168" fontId="16" fillId="0" borderId="0" xfId="21" applyNumberFormat="1" applyFont="1" applyFill="1" applyAlignment="1">
      <alignment vertical="center"/>
    </xf>
    <xf numFmtId="166" fontId="16" fillId="0" borderId="12" xfId="16" applyFont="1" applyBorder="1" applyAlignment="1">
      <alignment horizontal="center" vertical="center" wrapText="1"/>
    </xf>
    <xf numFmtId="0" fontId="16" fillId="0" borderId="0" xfId="0" applyFont="1"/>
    <xf numFmtId="0" fontId="18" fillId="10" borderId="0" xfId="0" applyFont="1" applyFill="1" applyAlignment="1">
      <alignment vertical="center"/>
    </xf>
    <xf numFmtId="0" fontId="16" fillId="0" borderId="0" xfId="0" applyFont="1" applyAlignment="1">
      <alignment vertical="center"/>
    </xf>
    <xf numFmtId="168" fontId="16" fillId="0" borderId="0" xfId="21" applyNumberFormat="1" applyFont="1" applyAlignment="1">
      <alignment vertical="center"/>
    </xf>
    <xf numFmtId="0" fontId="16" fillId="0" borderId="1" xfId="31" applyFont="1" applyBorder="1" applyAlignment="1">
      <alignment horizontal="center" vertical="center"/>
    </xf>
    <xf numFmtId="0" fontId="16" fillId="0" borderId="1" xfId="31" applyFont="1" applyBorder="1" applyAlignment="1">
      <alignment horizontal="left" vertical="center" wrapText="1"/>
    </xf>
    <xf numFmtId="0" fontId="33" fillId="0" borderId="0" xfId="0" applyFont="1" applyAlignment="1">
      <alignment vertical="center"/>
    </xf>
    <xf numFmtId="1" fontId="16" fillId="0" borderId="11" xfId="31" applyNumberFormat="1" applyFont="1" applyBorder="1" applyAlignment="1">
      <alignment horizontal="center" vertical="center" wrapText="1"/>
    </xf>
    <xf numFmtId="0" fontId="16" fillId="0" borderId="12" xfId="31" applyFont="1" applyBorder="1" applyAlignment="1">
      <alignment horizontal="left" vertical="center" wrapText="1"/>
    </xf>
    <xf numFmtId="0" fontId="16" fillId="0" borderId="12" xfId="31" applyFont="1" applyBorder="1" applyAlignment="1">
      <alignment horizontal="center" vertical="center" wrapText="1"/>
    </xf>
    <xf numFmtId="166" fontId="16" fillId="0" borderId="12" xfId="16" applyFont="1" applyBorder="1" applyAlignment="1">
      <alignment horizontal="left" vertical="center" wrapText="1"/>
    </xf>
    <xf numFmtId="1" fontId="19" fillId="0" borderId="12" xfId="31" applyNumberFormat="1" applyFont="1" applyBorder="1" applyAlignment="1" applyProtection="1">
      <alignment horizontal="center" vertical="center" wrapText="1"/>
      <protection locked="0"/>
    </xf>
    <xf numFmtId="166" fontId="22" fillId="0" borderId="12" xfId="16" applyFont="1" applyBorder="1" applyAlignment="1">
      <alignment horizontal="center" vertical="center" wrapText="1"/>
    </xf>
    <xf numFmtId="0" fontId="16" fillId="0" borderId="12" xfId="32" applyFont="1" applyBorder="1" applyAlignment="1">
      <alignment horizontal="left" vertical="center" wrapText="1"/>
    </xf>
    <xf numFmtId="166" fontId="16" fillId="0" borderId="12" xfId="16" applyFont="1" applyBorder="1" applyAlignment="1">
      <alignment horizontal="center" vertical="center"/>
    </xf>
    <xf numFmtId="166" fontId="16" fillId="0" borderId="12" xfId="16" applyFont="1" applyBorder="1" applyAlignment="1">
      <alignment horizontal="left" vertical="center"/>
    </xf>
    <xf numFmtId="1" fontId="16" fillId="0" borderId="16" xfId="31" applyNumberFormat="1" applyFont="1" applyBorder="1" applyAlignment="1">
      <alignment horizontal="center" vertical="center" wrapText="1"/>
    </xf>
    <xf numFmtId="0" fontId="16" fillId="0" borderId="17" xfId="31" applyFont="1" applyBorder="1" applyAlignment="1">
      <alignment horizontal="left" vertical="center" wrapText="1"/>
    </xf>
    <xf numFmtId="0" fontId="16" fillId="0" borderId="17" xfId="31" applyFont="1" applyBorder="1" applyAlignment="1">
      <alignment horizontal="center" vertical="center" wrapText="1"/>
    </xf>
    <xf numFmtId="0" fontId="16" fillId="0" borderId="17" xfId="31" applyFont="1" applyBorder="1" applyAlignment="1" applyProtection="1">
      <alignment horizontal="center" vertical="center" wrapText="1"/>
      <protection locked="0"/>
    </xf>
    <xf numFmtId="166" fontId="16" fillId="0" borderId="17" xfId="16" applyFont="1" applyBorder="1" applyAlignment="1">
      <alignment horizontal="center" vertical="center" wrapText="1"/>
    </xf>
    <xf numFmtId="49" fontId="18" fillId="13" borderId="2" xfId="31" applyNumberFormat="1" applyFont="1" applyFill="1" applyBorder="1" applyAlignment="1">
      <alignment horizontal="center" vertical="center" wrapText="1"/>
    </xf>
    <xf numFmtId="49" fontId="18" fillId="13" borderId="3" xfId="31" applyNumberFormat="1" applyFont="1" applyFill="1" applyBorder="1" applyAlignment="1">
      <alignment horizontal="center" vertical="center" wrapText="1"/>
    </xf>
    <xf numFmtId="49" fontId="18" fillId="13" borderId="3" xfId="31" applyNumberFormat="1" applyFont="1" applyFill="1" applyBorder="1" applyAlignment="1" applyProtection="1">
      <alignment horizontal="center" vertical="center" wrapText="1"/>
      <protection locked="0"/>
    </xf>
    <xf numFmtId="168" fontId="18" fillId="10" borderId="3" xfId="21" applyNumberFormat="1" applyFont="1" applyFill="1" applyBorder="1" applyAlignment="1" applyProtection="1">
      <alignment horizontal="center" vertical="center"/>
      <protection locked="0"/>
    </xf>
    <xf numFmtId="0" fontId="18" fillId="14" borderId="3" xfId="31" applyFont="1" applyFill="1" applyBorder="1" applyAlignment="1">
      <alignment vertical="center" wrapText="1"/>
    </xf>
    <xf numFmtId="166" fontId="18" fillId="14" borderId="3" xfId="16" applyFont="1" applyFill="1" applyBorder="1" applyAlignment="1">
      <alignment horizontal="left" vertical="center" wrapText="1"/>
    </xf>
    <xf numFmtId="0" fontId="18" fillId="6" borderId="3" xfId="33" applyFont="1" applyFill="1" applyBorder="1" applyAlignment="1" applyProtection="1">
      <alignment horizontal="center" vertical="center"/>
      <protection locked="0"/>
    </xf>
    <xf numFmtId="168" fontId="18" fillId="6" borderId="3" xfId="4" applyNumberFormat="1" applyFont="1" applyFill="1" applyBorder="1" applyAlignment="1" applyProtection="1">
      <alignment horizontal="center" vertical="center"/>
      <protection locked="0"/>
    </xf>
    <xf numFmtId="0" fontId="16" fillId="0" borderId="0" xfId="33" applyFont="1" applyProtection="1">
      <protection locked="0"/>
    </xf>
    <xf numFmtId="0" fontId="16" fillId="0" borderId="16" xfId="33" applyFont="1" applyBorder="1" applyAlignment="1">
      <alignment horizontal="center" vertical="center"/>
    </xf>
    <xf numFmtId="0" fontId="16" fillId="0" borderId="17" xfId="33" applyFont="1" applyBorder="1" applyAlignment="1">
      <alignment horizontal="center" vertical="center"/>
    </xf>
    <xf numFmtId="0" fontId="16" fillId="0" borderId="17" xfId="33" applyFont="1" applyBorder="1" applyAlignment="1">
      <alignment horizontal="center" vertical="top" wrapText="1"/>
    </xf>
    <xf numFmtId="0" fontId="16" fillId="0" borderId="17" xfId="33" applyFont="1" applyBorder="1" applyAlignment="1">
      <alignment horizontal="center" vertical="center" wrapText="1"/>
    </xf>
    <xf numFmtId="168" fontId="16" fillId="2" borderId="17" xfId="4" applyNumberFormat="1" applyFont="1" applyFill="1" applyBorder="1" applyAlignment="1" applyProtection="1">
      <alignment horizontal="center" vertical="center"/>
      <protection locked="0"/>
    </xf>
    <xf numFmtId="168" fontId="16" fillId="2" borderId="17" xfId="4" applyNumberFormat="1" applyFont="1" applyFill="1" applyBorder="1" applyAlignment="1">
      <alignment horizontal="center" vertical="center"/>
    </xf>
    <xf numFmtId="0" fontId="16" fillId="0" borderId="11" xfId="33" applyFont="1" applyBorder="1" applyAlignment="1">
      <alignment horizontal="center" vertical="center"/>
    </xf>
    <xf numFmtId="0" fontId="16" fillId="0" borderId="12" xfId="33" applyFont="1" applyBorder="1" applyAlignment="1">
      <alignment horizontal="center" vertical="center"/>
    </xf>
    <xf numFmtId="0" fontId="16" fillId="0" borderId="12" xfId="33" applyFont="1" applyBorder="1" applyAlignment="1">
      <alignment horizontal="center" vertical="top" wrapText="1"/>
    </xf>
    <xf numFmtId="168" fontId="16" fillId="2" borderId="12" xfId="4" applyNumberFormat="1" applyFont="1" applyFill="1" applyBorder="1" applyAlignment="1" applyProtection="1">
      <alignment horizontal="center" vertical="center"/>
      <protection locked="0"/>
    </xf>
    <xf numFmtId="168" fontId="16" fillId="2" borderId="12" xfId="4" applyNumberFormat="1" applyFont="1" applyFill="1" applyBorder="1" applyAlignment="1">
      <alignment horizontal="center" vertical="center"/>
    </xf>
    <xf numFmtId="0" fontId="16" fillId="0" borderId="12" xfId="33" applyFont="1" applyBorder="1" applyAlignment="1">
      <alignment horizontal="center" vertical="center" wrapText="1"/>
    </xf>
    <xf numFmtId="0" fontId="18" fillId="0" borderId="12" xfId="33" applyFont="1" applyBorder="1" applyAlignment="1">
      <alignment horizontal="center" vertical="top"/>
    </xf>
    <xf numFmtId="0" fontId="18" fillId="0" borderId="12" xfId="33" applyFont="1" applyBorder="1" applyAlignment="1">
      <alignment horizontal="center" vertical="top" wrapText="1"/>
    </xf>
    <xf numFmtId="0" fontId="16" fillId="0" borderId="12" xfId="33" applyFont="1" applyBorder="1" applyAlignment="1">
      <alignment horizontal="center" vertical="top"/>
    </xf>
    <xf numFmtId="0" fontId="16" fillId="2" borderId="12" xfId="33" applyFont="1" applyFill="1" applyBorder="1" applyAlignment="1">
      <alignment horizontal="center" vertical="top"/>
    </xf>
    <xf numFmtId="0" fontId="16" fillId="2" borderId="12" xfId="33" applyFont="1" applyFill="1" applyBorder="1" applyAlignment="1">
      <alignment horizontal="center" vertical="top" wrapText="1"/>
    </xf>
    <xf numFmtId="0" fontId="16" fillId="2" borderId="12" xfId="33" applyFont="1" applyFill="1" applyBorder="1" applyAlignment="1">
      <alignment horizontal="center" vertical="center"/>
    </xf>
    <xf numFmtId="0" fontId="16" fillId="0" borderId="13" xfId="33" applyFont="1" applyBorder="1" applyAlignment="1">
      <alignment horizontal="center" vertical="center"/>
    </xf>
    <xf numFmtId="0" fontId="16" fillId="2" borderId="14" xfId="33" applyFont="1" applyFill="1" applyBorder="1" applyAlignment="1">
      <alignment horizontal="center" vertical="top"/>
    </xf>
    <xf numFmtId="0" fontId="16" fillId="2" borderId="14" xfId="33" applyFont="1" applyFill="1" applyBorder="1" applyAlignment="1">
      <alignment horizontal="center" vertical="top" wrapText="1"/>
    </xf>
    <xf numFmtId="168" fontId="16" fillId="2" borderId="14" xfId="4" applyNumberFormat="1" applyFont="1" applyFill="1" applyBorder="1" applyAlignment="1" applyProtection="1">
      <alignment horizontal="center" vertical="center"/>
      <protection locked="0"/>
    </xf>
    <xf numFmtId="168" fontId="16" fillId="2" borderId="14" xfId="4" applyNumberFormat="1" applyFont="1" applyFill="1" applyBorder="1" applyAlignment="1">
      <alignment horizontal="center" vertical="center"/>
    </xf>
    <xf numFmtId="0" fontId="16" fillId="0" borderId="0" xfId="5" applyFont="1"/>
    <xf numFmtId="0" fontId="16" fillId="0" borderId="0" xfId="5" applyFont="1" applyAlignment="1">
      <alignment horizontal="center"/>
    </xf>
    <xf numFmtId="168" fontId="16" fillId="0" borderId="12" xfId="4" applyNumberFormat="1" applyFont="1" applyFill="1" applyBorder="1" applyAlignment="1">
      <alignment horizontal="center" vertical="center"/>
    </xf>
    <xf numFmtId="168" fontId="16" fillId="4" borderId="12" xfId="4" applyNumberFormat="1" applyFont="1" applyFill="1" applyBorder="1" applyAlignment="1">
      <alignment horizontal="center" vertical="center"/>
    </xf>
    <xf numFmtId="0" fontId="16" fillId="0" borderId="12" xfId="5" applyFont="1" applyBorder="1" applyAlignment="1">
      <alignment horizontal="left" vertical="center" wrapText="1"/>
    </xf>
    <xf numFmtId="0" fontId="23" fillId="0" borderId="0" xfId="0" applyFont="1"/>
    <xf numFmtId="0" fontId="24" fillId="0" borderId="0" xfId="0" applyFont="1"/>
    <xf numFmtId="168" fontId="23" fillId="15" borderId="12" xfId="4" applyNumberFormat="1" applyFont="1" applyFill="1" applyBorder="1" applyAlignment="1" applyProtection="1">
      <alignment horizontal="right" vertical="center"/>
    </xf>
    <xf numFmtId="168" fontId="23" fillId="15" borderId="12" xfId="4" applyNumberFormat="1" applyFont="1" applyFill="1" applyBorder="1" applyAlignment="1" applyProtection="1">
      <alignment horizontal="center" vertical="center"/>
    </xf>
    <xf numFmtId="0" fontId="23" fillId="0" borderId="1" xfId="0" applyFont="1" applyBorder="1"/>
    <xf numFmtId="0" fontId="16" fillId="0" borderId="1" xfId="5" applyFont="1" applyBorder="1" applyAlignment="1">
      <alignment horizontal="center"/>
    </xf>
    <xf numFmtId="0" fontId="18" fillId="0" borderId="1" xfId="5" applyFont="1" applyBorder="1"/>
    <xf numFmtId="0" fontId="16" fillId="0" borderId="1" xfId="5" applyFont="1" applyBorder="1"/>
    <xf numFmtId="0" fontId="18" fillId="17" borderId="1" xfId="5" applyFont="1" applyFill="1" applyBorder="1" applyAlignment="1">
      <alignment horizontal="center" vertical="center"/>
    </xf>
    <xf numFmtId="0" fontId="18" fillId="0" borderId="1" xfId="5" applyFont="1" applyBorder="1" applyAlignment="1">
      <alignment horizontal="justify"/>
    </xf>
    <xf numFmtId="168" fontId="18" fillId="0" borderId="1" xfId="4" applyNumberFormat="1" applyFont="1" applyBorder="1" applyAlignment="1">
      <alignment vertical="center"/>
    </xf>
    <xf numFmtId="0" fontId="18" fillId="7" borderId="1" xfId="5" applyFont="1" applyFill="1" applyBorder="1" applyAlignment="1">
      <alignment horizontal="center"/>
    </xf>
    <xf numFmtId="0" fontId="18" fillId="7" borderId="1" xfId="5" applyFont="1" applyFill="1" applyBorder="1" applyAlignment="1">
      <alignment horizontal="left"/>
    </xf>
    <xf numFmtId="168" fontId="18" fillId="7" borderId="1" xfId="4" applyNumberFormat="1" applyFont="1" applyFill="1" applyBorder="1" applyAlignment="1">
      <alignment vertical="center"/>
    </xf>
    <xf numFmtId="0" fontId="37" fillId="17" borderId="1" xfId="5" applyFont="1" applyFill="1" applyBorder="1" applyAlignment="1">
      <alignment horizontal="center" vertical="center"/>
    </xf>
    <xf numFmtId="168" fontId="37" fillId="17" borderId="1" xfId="21" applyNumberFormat="1" applyFont="1" applyFill="1" applyBorder="1" applyAlignment="1">
      <alignment horizontal="center" vertical="center" wrapText="1"/>
    </xf>
    <xf numFmtId="0" fontId="38" fillId="17" borderId="1" xfId="0" applyFont="1" applyFill="1" applyBorder="1" applyAlignment="1">
      <alignment horizontal="center" vertical="center"/>
    </xf>
    <xf numFmtId="0" fontId="18" fillId="17" borderId="9" xfId="5" applyFont="1" applyFill="1" applyBorder="1" applyAlignment="1">
      <alignment horizontal="center" vertical="center" wrapText="1"/>
    </xf>
    <xf numFmtId="0" fontId="18" fillId="17" borderId="10" xfId="5" applyFont="1" applyFill="1" applyBorder="1" applyAlignment="1">
      <alignment horizontal="center" vertical="center" wrapText="1"/>
    </xf>
    <xf numFmtId="0" fontId="18" fillId="17" borderId="10" xfId="5" applyFont="1" applyFill="1" applyBorder="1" applyAlignment="1">
      <alignment horizontal="center" vertical="center"/>
    </xf>
    <xf numFmtId="2" fontId="18" fillId="17" borderId="10" xfId="5" applyNumberFormat="1" applyFont="1" applyFill="1" applyBorder="1" applyAlignment="1">
      <alignment horizontal="center" vertical="center" wrapText="1"/>
    </xf>
    <xf numFmtId="168" fontId="18" fillId="17" borderId="10" xfId="4" applyNumberFormat="1" applyFont="1" applyFill="1" applyBorder="1" applyAlignment="1">
      <alignment horizontal="center" vertical="center" wrapText="1"/>
    </xf>
    <xf numFmtId="2" fontId="16" fillId="2" borderId="12" xfId="5" applyNumberFormat="1" applyFont="1" applyFill="1" applyBorder="1" applyAlignment="1">
      <alignment horizontal="center" vertical="center"/>
    </xf>
    <xf numFmtId="2" fontId="16" fillId="2" borderId="12" xfId="21" applyNumberFormat="1" applyFont="1" applyFill="1" applyBorder="1" applyAlignment="1">
      <alignment horizontal="center" vertical="center"/>
    </xf>
    <xf numFmtId="2" fontId="16" fillId="2" borderId="12" xfId="20" applyNumberFormat="1" applyFont="1" applyFill="1" applyBorder="1" applyAlignment="1">
      <alignment horizontal="center" vertical="center"/>
    </xf>
    <xf numFmtId="0" fontId="16" fillId="2" borderId="12" xfId="20" applyFont="1" applyFill="1" applyBorder="1" applyAlignment="1">
      <alignment horizontal="center" vertical="center"/>
    </xf>
    <xf numFmtId="0" fontId="18" fillId="0" borderId="1" xfId="5" applyFont="1" applyBorder="1" applyAlignment="1">
      <alignment horizontal="center" vertical="center"/>
    </xf>
    <xf numFmtId="0" fontId="16" fillId="0" borderId="1" xfId="5" applyFont="1" applyBorder="1" applyAlignment="1">
      <alignment vertical="center"/>
    </xf>
    <xf numFmtId="0" fontId="16" fillId="2" borderId="1" xfId="5" applyFont="1" applyFill="1" applyBorder="1" applyAlignment="1">
      <alignment vertical="center"/>
    </xf>
    <xf numFmtId="0" fontId="18" fillId="0" borderId="1" xfId="5" applyFont="1" applyBorder="1" applyAlignment="1">
      <alignment vertical="center"/>
    </xf>
    <xf numFmtId="2" fontId="18" fillId="5" borderId="12" xfId="6" applyNumberFormat="1" applyFont="1" applyFill="1" applyBorder="1" applyAlignment="1">
      <alignment horizontal="center" vertical="center"/>
    </xf>
    <xf numFmtId="2" fontId="17" fillId="5" borderId="12" xfId="6" applyNumberFormat="1" applyFont="1" applyFill="1" applyBorder="1" applyAlignment="1">
      <alignment horizontal="center" vertical="center"/>
    </xf>
    <xf numFmtId="0" fontId="18" fillId="0" borderId="30" xfId="5" applyFont="1" applyBorder="1" applyAlignment="1">
      <alignment horizontal="center" vertical="center"/>
    </xf>
    <xf numFmtId="0" fontId="18" fillId="0" borderId="31" xfId="5" applyFont="1" applyBorder="1" applyAlignment="1">
      <alignment horizontal="center" vertical="center" wrapText="1"/>
    </xf>
    <xf numFmtId="0" fontId="18" fillId="0" borderId="31" xfId="5" applyFont="1" applyBorder="1" applyAlignment="1">
      <alignment horizontal="justify" vertical="center"/>
    </xf>
    <xf numFmtId="165" fontId="18" fillId="0" borderId="31" xfId="6" applyNumberFormat="1" applyFont="1" applyFill="1" applyBorder="1" applyAlignment="1">
      <alignment horizontal="center" vertical="center"/>
    </xf>
    <xf numFmtId="2" fontId="16" fillId="0" borderId="31" xfId="6" applyNumberFormat="1" applyFont="1" applyFill="1" applyBorder="1" applyAlignment="1">
      <alignment horizontal="center" vertical="center"/>
    </xf>
    <xf numFmtId="168" fontId="18" fillId="0" borderId="31" xfId="4" applyNumberFormat="1" applyFont="1" applyFill="1" applyBorder="1" applyAlignment="1">
      <alignment horizontal="center" vertical="center"/>
    </xf>
    <xf numFmtId="168" fontId="16" fillId="0" borderId="31" xfId="4" applyNumberFormat="1" applyFont="1" applyFill="1" applyBorder="1" applyAlignment="1">
      <alignment horizontal="center" vertical="center"/>
    </xf>
    <xf numFmtId="0" fontId="18" fillId="0" borderId="26" xfId="5" applyFont="1" applyBorder="1" applyAlignment="1">
      <alignment horizontal="center" vertical="center"/>
    </xf>
    <xf numFmtId="0" fontId="18" fillId="17" borderId="6" xfId="5" applyFont="1" applyFill="1" applyBorder="1" applyAlignment="1">
      <alignment horizontal="center" vertical="center"/>
    </xf>
    <xf numFmtId="0" fontId="18" fillId="17" borderId="32" xfId="5" applyFont="1" applyFill="1" applyBorder="1" applyAlignment="1">
      <alignment horizontal="center" vertical="center"/>
    </xf>
    <xf numFmtId="0" fontId="16" fillId="0" borderId="33" xfId="5" applyFont="1" applyBorder="1" applyAlignment="1">
      <alignment vertical="center"/>
    </xf>
    <xf numFmtId="168" fontId="16" fillId="4" borderId="34" xfId="4" applyNumberFormat="1" applyFont="1" applyFill="1" applyBorder="1" applyAlignment="1" applyProtection="1">
      <alignment horizontal="center" vertical="center"/>
    </xf>
    <xf numFmtId="2" fontId="18" fillId="5" borderId="34" xfId="6" applyNumberFormat="1" applyFont="1" applyFill="1" applyBorder="1" applyAlignment="1">
      <alignment horizontal="center" vertical="center"/>
    </xf>
    <xf numFmtId="168" fontId="18" fillId="5" borderId="34" xfId="4" applyNumberFormat="1" applyFont="1" applyFill="1" applyBorder="1" applyAlignment="1">
      <alignment horizontal="center" vertical="center"/>
    </xf>
    <xf numFmtId="0" fontId="18" fillId="0" borderId="33" xfId="5" applyFont="1" applyBorder="1" applyAlignment="1">
      <alignment horizontal="center" vertical="center"/>
    </xf>
    <xf numFmtId="0" fontId="16" fillId="2" borderId="33" xfId="5" applyFont="1" applyFill="1" applyBorder="1" applyAlignment="1">
      <alignment vertical="center"/>
    </xf>
    <xf numFmtId="0" fontId="18" fillId="0" borderId="33" xfId="5" applyFont="1" applyBorder="1" applyAlignment="1">
      <alignment vertical="center"/>
    </xf>
    <xf numFmtId="0" fontId="18" fillId="5" borderId="18" xfId="5" applyFont="1" applyFill="1" applyBorder="1" applyAlignment="1">
      <alignment horizontal="center" vertical="center"/>
    </xf>
    <xf numFmtId="0" fontId="18" fillId="5" borderId="19" xfId="5" applyFont="1" applyFill="1" applyBorder="1" applyAlignment="1">
      <alignment horizontal="center" vertical="center" wrapText="1"/>
    </xf>
    <xf numFmtId="0" fontId="18" fillId="5" borderId="19" xfId="5" applyFont="1" applyFill="1" applyBorder="1" applyAlignment="1">
      <alignment horizontal="justify" vertical="center"/>
    </xf>
    <xf numFmtId="165" fontId="18" fillId="5" borderId="19" xfId="6" applyNumberFormat="1" applyFont="1" applyFill="1" applyBorder="1" applyAlignment="1">
      <alignment horizontal="center" vertical="center"/>
    </xf>
    <xf numFmtId="2" fontId="16" fillId="5" borderId="19" xfId="6" applyNumberFormat="1" applyFont="1" applyFill="1" applyBorder="1" applyAlignment="1">
      <alignment horizontal="center" vertical="center"/>
    </xf>
    <xf numFmtId="168" fontId="18" fillId="5" borderId="19" xfId="4" applyNumberFormat="1" applyFont="1" applyFill="1" applyBorder="1" applyAlignment="1">
      <alignment horizontal="center" vertical="center"/>
    </xf>
    <xf numFmtId="168" fontId="18" fillId="5" borderId="35" xfId="4" applyNumberFormat="1" applyFont="1" applyFill="1" applyBorder="1" applyAlignment="1">
      <alignment horizontal="center" vertical="center"/>
    </xf>
    <xf numFmtId="168" fontId="23" fillId="0" borderId="1" xfId="0" applyNumberFormat="1" applyFont="1" applyBorder="1" applyAlignment="1">
      <alignment horizontal="center" vertical="center"/>
    </xf>
    <xf numFmtId="10" fontId="23" fillId="0" borderId="1" xfId="34" applyNumberFormat="1" applyFont="1" applyBorder="1" applyAlignment="1">
      <alignment horizontal="center" vertical="center"/>
    </xf>
    <xf numFmtId="168" fontId="18" fillId="7" borderId="1" xfId="4" applyNumberFormat="1" applyFont="1" applyFill="1" applyBorder="1" applyAlignment="1">
      <alignment horizontal="center" vertical="center"/>
    </xf>
    <xf numFmtId="43" fontId="16" fillId="0" borderId="1" xfId="5" applyNumberFormat="1" applyFont="1" applyBorder="1" applyAlignment="1">
      <alignment vertical="center"/>
    </xf>
    <xf numFmtId="2" fontId="16" fillId="0" borderId="1" xfId="5" applyNumberFormat="1" applyFont="1" applyBorder="1" applyAlignment="1">
      <alignment vertical="center"/>
    </xf>
    <xf numFmtId="168" fontId="16" fillId="0" borderId="1" xfId="5" applyNumberFormat="1" applyFont="1" applyBorder="1" applyAlignment="1">
      <alignment vertical="center"/>
    </xf>
    <xf numFmtId="43" fontId="16" fillId="0" borderId="33" xfId="5" applyNumberFormat="1" applyFont="1" applyBorder="1" applyAlignment="1">
      <alignment vertical="center"/>
    </xf>
    <xf numFmtId="49" fontId="23" fillId="18" borderId="2" xfId="13" applyNumberFormat="1" applyFont="1" applyFill="1" applyBorder="1" applyAlignment="1">
      <alignment horizontal="center" vertical="center" wrapText="1"/>
    </xf>
    <xf numFmtId="49" fontId="24" fillId="18" borderId="3" xfId="13" applyNumberFormat="1" applyFont="1" applyFill="1" applyBorder="1" applyAlignment="1">
      <alignment horizontal="center" vertical="center" wrapText="1"/>
    </xf>
    <xf numFmtId="168" fontId="17" fillId="17" borderId="3" xfId="4" applyNumberFormat="1" applyFont="1" applyFill="1" applyBorder="1" applyAlignment="1">
      <alignment horizontal="center" vertical="center" wrapText="1"/>
    </xf>
    <xf numFmtId="0" fontId="18" fillId="17" borderId="24" xfId="5" applyFont="1" applyFill="1" applyBorder="1" applyAlignment="1">
      <alignment horizontal="center" vertical="center"/>
    </xf>
    <xf numFmtId="0" fontId="18" fillId="17" borderId="38" xfId="5" applyFont="1" applyFill="1" applyBorder="1" applyAlignment="1">
      <alignment horizontal="center" vertical="center"/>
    </xf>
    <xf numFmtId="0" fontId="2" fillId="0" borderId="1" xfId="12" applyFont="1" applyBorder="1" applyAlignment="1">
      <alignment vertical="center"/>
    </xf>
    <xf numFmtId="0" fontId="2" fillId="7" borderId="1" xfId="12" applyFont="1" applyFill="1" applyBorder="1" applyAlignment="1">
      <alignment vertical="center"/>
    </xf>
    <xf numFmtId="168" fontId="25" fillId="8" borderId="1" xfId="4" applyNumberFormat="1" applyFont="1" applyFill="1" applyBorder="1" applyAlignment="1">
      <alignment horizontal="right" vertical="center" wrapText="1"/>
    </xf>
    <xf numFmtId="0" fontId="23" fillId="0" borderId="1" xfId="12" applyFont="1" applyBorder="1" applyAlignment="1">
      <alignment vertical="center"/>
    </xf>
    <xf numFmtId="0" fontId="2" fillId="0" borderId="1" xfId="12" applyFont="1" applyBorder="1" applyAlignment="1" applyProtection="1">
      <alignment vertical="center"/>
      <protection locked="0"/>
    </xf>
    <xf numFmtId="168" fontId="25" fillId="8" borderId="3" xfId="13" applyNumberFormat="1" applyFont="1" applyFill="1" applyBorder="1" applyAlignment="1">
      <alignment vertical="center" wrapText="1"/>
    </xf>
    <xf numFmtId="2" fontId="2" fillId="0" borderId="1" xfId="12" applyNumberFormat="1" applyFont="1" applyBorder="1" applyAlignment="1">
      <alignment vertical="center"/>
    </xf>
    <xf numFmtId="43" fontId="2" fillId="0" borderId="1" xfId="12" applyNumberFormat="1" applyFont="1" applyBorder="1" applyAlignment="1">
      <alignment vertical="center"/>
    </xf>
    <xf numFmtId="168" fontId="2" fillId="0" borderId="1" xfId="12" applyNumberFormat="1" applyFont="1" applyBorder="1" applyAlignment="1">
      <alignment vertical="center"/>
    </xf>
    <xf numFmtId="0" fontId="25" fillId="8" borderId="17" xfId="13" applyFont="1" applyFill="1" applyBorder="1" applyAlignment="1">
      <alignment horizontal="left" vertical="center" wrapText="1"/>
    </xf>
    <xf numFmtId="168" fontId="15" fillId="7" borderId="1" xfId="4" applyNumberFormat="1" applyFont="1" applyFill="1" applyBorder="1" applyAlignment="1">
      <alignment horizontal="right" vertical="center"/>
    </xf>
    <xf numFmtId="0" fontId="16" fillId="2" borderId="0" xfId="7" applyFont="1" applyFill="1" applyAlignment="1">
      <alignment horizontal="center" vertical="center"/>
    </xf>
    <xf numFmtId="0" fontId="18" fillId="17" borderId="2" xfId="7" applyFont="1" applyFill="1" applyBorder="1" applyAlignment="1">
      <alignment horizontal="center" vertical="center"/>
    </xf>
    <xf numFmtId="0" fontId="18" fillId="17" borderId="3" xfId="7" applyFont="1" applyFill="1" applyBorder="1" applyAlignment="1">
      <alignment horizontal="center" vertical="center"/>
    </xf>
    <xf numFmtId="0" fontId="16" fillId="0" borderId="1" xfId="7" applyFont="1" applyBorder="1" applyAlignment="1">
      <alignment vertical="center"/>
    </xf>
    <xf numFmtId="0" fontId="16" fillId="0" borderId="4" xfId="7" applyFont="1" applyBorder="1" applyAlignment="1">
      <alignment vertical="center"/>
    </xf>
    <xf numFmtId="0" fontId="18" fillId="0" borderId="3" xfId="7" applyFont="1" applyBorder="1" applyAlignment="1">
      <alignment vertical="center"/>
    </xf>
    <xf numFmtId="0" fontId="17" fillId="17" borderId="7" xfId="0" applyFont="1" applyFill="1" applyBorder="1" applyAlignment="1">
      <alignment horizontal="center" vertical="center"/>
    </xf>
    <xf numFmtId="0" fontId="17" fillId="17" borderId="8" xfId="0" applyFont="1" applyFill="1" applyBorder="1" applyAlignment="1">
      <alignment horizontal="center" vertical="center"/>
    </xf>
    <xf numFmtId="168" fontId="17" fillId="17" borderId="8" xfId="21" applyNumberFormat="1" applyFont="1" applyFill="1" applyBorder="1" applyAlignment="1" applyProtection="1">
      <alignment horizontal="center" vertical="center" wrapText="1"/>
      <protection locked="0"/>
    </xf>
    <xf numFmtId="0" fontId="19" fillId="0" borderId="1" xfId="0" applyFont="1" applyBorder="1"/>
    <xf numFmtId="0" fontId="16" fillId="0" borderId="1" xfId="0" applyFont="1" applyBorder="1"/>
    <xf numFmtId="0" fontId="16" fillId="0" borderId="26" xfId="0" applyFont="1" applyBorder="1"/>
    <xf numFmtId="0" fontId="18" fillId="17" borderId="8" xfId="5" applyFont="1" applyFill="1" applyBorder="1" applyAlignment="1">
      <alignment horizontal="center" vertical="center"/>
    </xf>
    <xf numFmtId="0" fontId="18" fillId="17" borderId="40" xfId="5" applyFont="1" applyFill="1" applyBorder="1" applyAlignment="1">
      <alignment horizontal="center" vertical="center"/>
    </xf>
    <xf numFmtId="0" fontId="18" fillId="12" borderId="41" xfId="31" applyFont="1" applyFill="1" applyBorder="1" applyAlignment="1">
      <alignment horizontal="center" vertical="center"/>
    </xf>
    <xf numFmtId="168" fontId="18" fillId="10" borderId="43" xfId="21" applyNumberFormat="1" applyFont="1" applyFill="1" applyBorder="1" applyAlignment="1">
      <alignment vertical="center"/>
    </xf>
    <xf numFmtId="0" fontId="18" fillId="0" borderId="1" xfId="31" applyFont="1" applyBorder="1" applyAlignment="1">
      <alignment horizontal="left" vertical="top" wrapText="1"/>
    </xf>
    <xf numFmtId="168" fontId="16" fillId="0" borderId="1" xfId="21" applyNumberFormat="1" applyFont="1" applyFill="1" applyBorder="1" applyAlignment="1">
      <alignment vertical="center"/>
    </xf>
    <xf numFmtId="0" fontId="16" fillId="0" borderId="1" xfId="31" applyFont="1" applyBorder="1" applyAlignment="1">
      <alignment horizontal="left" vertical="top" wrapText="1"/>
    </xf>
    <xf numFmtId="0" fontId="18" fillId="0" borderId="26" xfId="31" applyFont="1" applyBorder="1" applyAlignment="1">
      <alignment horizontal="left" vertical="top" wrapText="1"/>
    </xf>
    <xf numFmtId="0" fontId="16" fillId="0" borderId="26" xfId="31" applyFont="1" applyBorder="1" applyAlignment="1">
      <alignment horizontal="center"/>
    </xf>
    <xf numFmtId="168" fontId="16" fillId="0" borderId="26" xfId="21" applyNumberFormat="1" applyFont="1" applyFill="1" applyBorder="1" applyAlignment="1">
      <alignment vertical="center"/>
    </xf>
    <xf numFmtId="0" fontId="18" fillId="17" borderId="37" xfId="5" applyFont="1" applyFill="1" applyBorder="1" applyAlignment="1">
      <alignment horizontal="center" vertical="center"/>
    </xf>
    <xf numFmtId="0" fontId="18" fillId="19" borderId="1" xfId="31" applyFont="1" applyFill="1" applyBorder="1" applyAlignment="1">
      <alignment horizontal="center" vertical="center"/>
    </xf>
    <xf numFmtId="168" fontId="18" fillId="20" borderId="1" xfId="21" applyNumberFormat="1" applyFont="1" applyFill="1" applyBorder="1" applyAlignment="1" applyProtection="1">
      <alignment horizontal="center" vertical="center"/>
      <protection locked="0"/>
    </xf>
    <xf numFmtId="0" fontId="18" fillId="19" borderId="44" xfId="31" applyFont="1" applyFill="1" applyBorder="1" applyAlignment="1">
      <alignment horizontal="center" vertical="center"/>
    </xf>
    <xf numFmtId="0" fontId="16" fillId="0" borderId="45" xfId="31" applyFont="1" applyBorder="1" applyAlignment="1">
      <alignment horizontal="center" vertical="center" wrapText="1"/>
    </xf>
    <xf numFmtId="0" fontId="16" fillId="0" borderId="46" xfId="0" applyFont="1" applyBorder="1"/>
    <xf numFmtId="0" fontId="16" fillId="0" borderId="44" xfId="31" applyFont="1" applyBorder="1" applyAlignment="1">
      <alignment horizontal="center" vertical="center" wrapText="1"/>
    </xf>
    <xf numFmtId="0" fontId="16" fillId="0" borderId="33" xfId="0" applyFont="1" applyBorder="1"/>
    <xf numFmtId="0" fontId="16" fillId="0" borderId="7" xfId="31" applyFont="1" applyBorder="1" applyAlignment="1">
      <alignment horizontal="center" vertical="center" wrapText="1"/>
    </xf>
    <xf numFmtId="0" fontId="16" fillId="0" borderId="8" xfId="31" applyFont="1" applyBorder="1" applyAlignment="1">
      <alignment horizontal="left" vertical="center" wrapText="1"/>
    </xf>
    <xf numFmtId="0" fontId="16" fillId="0" borderId="8" xfId="31" applyFont="1" applyBorder="1" applyAlignment="1">
      <alignment horizontal="center" vertical="center"/>
    </xf>
    <xf numFmtId="168" fontId="16" fillId="0" borderId="8" xfId="21" applyNumberFormat="1" applyFont="1" applyFill="1" applyBorder="1" applyAlignment="1">
      <alignment vertical="center"/>
    </xf>
    <xf numFmtId="0" fontId="16" fillId="0" borderId="8" xfId="0" applyFont="1" applyBorder="1"/>
    <xf numFmtId="0" fontId="16" fillId="0" borderId="40" xfId="0" applyFont="1" applyBorder="1"/>
    <xf numFmtId="0" fontId="18" fillId="17" borderId="15" xfId="5" applyFont="1" applyFill="1" applyBorder="1" applyAlignment="1">
      <alignment horizontal="center" vertical="center"/>
    </xf>
    <xf numFmtId="0" fontId="18" fillId="17" borderId="4" xfId="5" applyFont="1" applyFill="1" applyBorder="1" applyAlignment="1">
      <alignment horizontal="center" vertical="center"/>
    </xf>
    <xf numFmtId="0" fontId="18" fillId="17" borderId="47" xfId="5" applyFont="1" applyFill="1" applyBorder="1" applyAlignment="1">
      <alignment horizontal="center" vertical="center"/>
    </xf>
    <xf numFmtId="0" fontId="0" fillId="0" borderId="1" xfId="0" applyBorder="1"/>
    <xf numFmtId="0" fontId="18" fillId="17" borderId="2" xfId="33" applyFont="1" applyFill="1" applyBorder="1" applyAlignment="1" applyProtection="1">
      <alignment horizontal="center" vertical="center"/>
      <protection locked="0"/>
    </xf>
    <xf numFmtId="0" fontId="18" fillId="17" borderId="3" xfId="33" applyFont="1" applyFill="1" applyBorder="1" applyAlignment="1" applyProtection="1">
      <alignment horizontal="center" vertical="center" wrapText="1"/>
      <protection locked="0"/>
    </xf>
    <xf numFmtId="0" fontId="18" fillId="17" borderId="3" xfId="33" applyFont="1" applyFill="1" applyBorder="1" applyAlignment="1" applyProtection="1">
      <alignment horizontal="center" vertical="center"/>
      <protection locked="0"/>
    </xf>
    <xf numFmtId="168" fontId="18" fillId="17" borderId="3" xfId="4" applyNumberFormat="1" applyFont="1" applyFill="1" applyBorder="1" applyAlignment="1" applyProtection="1">
      <alignment horizontal="center" vertical="center"/>
      <protection locked="0"/>
    </xf>
    <xf numFmtId="168" fontId="36" fillId="6" borderId="43" xfId="4" applyNumberFormat="1" applyFont="1" applyFill="1" applyBorder="1" applyAlignment="1" applyProtection="1">
      <alignment horizontal="center" vertical="center"/>
      <protection locked="0"/>
    </xf>
    <xf numFmtId="168" fontId="36" fillId="6" borderId="43" xfId="4" applyNumberFormat="1" applyFont="1" applyFill="1" applyBorder="1" applyAlignment="1">
      <alignment horizontal="center" vertical="center"/>
    </xf>
    <xf numFmtId="168" fontId="34" fillId="0" borderId="1" xfId="4" applyNumberFormat="1" applyFont="1" applyBorder="1" applyAlignment="1">
      <alignment horizontal="center" vertical="center"/>
    </xf>
    <xf numFmtId="168" fontId="34" fillId="2" borderId="1" xfId="4" applyNumberFormat="1" applyFont="1" applyFill="1" applyBorder="1" applyAlignment="1">
      <alignment horizontal="center" vertical="top"/>
    </xf>
    <xf numFmtId="168" fontId="34" fillId="0" borderId="1" xfId="4" applyNumberFormat="1" applyFont="1" applyBorder="1" applyAlignment="1">
      <alignment horizontal="center" vertical="center" wrapText="1"/>
    </xf>
    <xf numFmtId="168" fontId="6" fillId="2" borderId="1" xfId="4" applyNumberFormat="1" applyFont="1" applyFill="1" applyBorder="1" applyAlignment="1" applyProtection="1">
      <alignment horizontal="center" vertical="center"/>
      <protection locked="0"/>
    </xf>
    <xf numFmtId="168" fontId="6" fillId="2" borderId="1" xfId="4" applyNumberFormat="1" applyFont="1" applyFill="1" applyBorder="1" applyAlignment="1">
      <alignment horizontal="center" vertical="center"/>
    </xf>
    <xf numFmtId="168" fontId="34" fillId="0" borderId="1" xfId="4" applyNumberFormat="1" applyFont="1" applyBorder="1" applyAlignment="1">
      <alignment horizontal="center" vertical="top" wrapText="1"/>
    </xf>
    <xf numFmtId="168" fontId="0" fillId="0" borderId="1" xfId="4" applyNumberFormat="1" applyFont="1" applyBorder="1"/>
    <xf numFmtId="0" fontId="18" fillId="17" borderId="23" xfId="33" applyFont="1" applyFill="1" applyBorder="1" applyAlignment="1" applyProtection="1">
      <alignment horizontal="center" vertical="center"/>
      <protection locked="0"/>
    </xf>
    <xf numFmtId="0" fontId="18" fillId="17" borderId="24" xfId="33" applyFont="1" applyFill="1" applyBorder="1" applyAlignment="1" applyProtection="1">
      <alignment horizontal="center" vertical="center" wrapText="1"/>
      <protection locked="0"/>
    </xf>
    <xf numFmtId="0" fontId="18" fillId="17" borderId="24" xfId="33" applyFont="1" applyFill="1" applyBorder="1" applyAlignment="1" applyProtection="1">
      <alignment horizontal="center" vertical="center"/>
      <protection locked="0"/>
    </xf>
    <xf numFmtId="168" fontId="18" fillId="17" borderId="24" xfId="4" applyNumberFormat="1" applyFont="1" applyFill="1" applyBorder="1" applyAlignment="1" applyProtection="1">
      <alignment horizontal="center" vertical="center"/>
      <protection locked="0"/>
    </xf>
    <xf numFmtId="168" fontId="34" fillId="0" borderId="44" xfId="4" applyNumberFormat="1" applyFont="1" applyBorder="1" applyAlignment="1">
      <alignment horizontal="center" vertical="center"/>
    </xf>
    <xf numFmtId="0" fontId="0" fillId="0" borderId="33" xfId="0" applyBorder="1"/>
    <xf numFmtId="168" fontId="36" fillId="6" borderId="48" xfId="4" applyNumberFormat="1" applyFont="1" applyFill="1" applyBorder="1" applyAlignment="1">
      <alignment horizontal="center" vertical="center"/>
    </xf>
    <xf numFmtId="10" fontId="18" fillId="7" borderId="1" xfId="34" applyNumberFormat="1" applyFont="1" applyFill="1" applyBorder="1" applyAlignment="1">
      <alignment horizontal="center" vertical="center"/>
    </xf>
    <xf numFmtId="1" fontId="16" fillId="0" borderId="1" xfId="7" applyNumberFormat="1" applyFont="1" applyBorder="1" applyAlignment="1">
      <alignment vertical="center"/>
    </xf>
    <xf numFmtId="168" fontId="16" fillId="0" borderId="1" xfId="7" applyNumberFormat="1" applyFont="1" applyBorder="1" applyAlignment="1">
      <alignment vertical="center"/>
    </xf>
    <xf numFmtId="167" fontId="19" fillId="0" borderId="1" xfId="0" applyNumberFormat="1" applyFont="1" applyBorder="1"/>
    <xf numFmtId="168" fontId="19" fillId="0" borderId="1" xfId="0" applyNumberFormat="1" applyFont="1" applyBorder="1"/>
    <xf numFmtId="168" fontId="0" fillId="0" borderId="1" xfId="0" applyNumberFormat="1" applyBorder="1"/>
    <xf numFmtId="0" fontId="2" fillId="0" borderId="30" xfId="12" applyFont="1" applyBorder="1" applyAlignment="1">
      <alignment vertical="center"/>
    </xf>
    <xf numFmtId="0" fontId="15" fillId="0" borderId="31" xfId="12" applyFont="1" applyBorder="1" applyAlignment="1">
      <alignment horizontal="right" vertical="center"/>
    </xf>
    <xf numFmtId="168" fontId="15" fillId="0" borderId="31" xfId="4" applyNumberFormat="1" applyFont="1" applyBorder="1" applyAlignment="1">
      <alignment horizontal="right" vertical="center"/>
    </xf>
    <xf numFmtId="0" fontId="2" fillId="0" borderId="31" xfId="12" applyFont="1" applyBorder="1" applyAlignment="1">
      <alignment vertical="center"/>
    </xf>
    <xf numFmtId="43" fontId="2" fillId="0" borderId="31" xfId="12" applyNumberFormat="1" applyFont="1" applyBorder="1" applyAlignment="1">
      <alignment vertical="center"/>
    </xf>
    <xf numFmtId="168" fontId="2" fillId="0" borderId="31" xfId="12" applyNumberFormat="1" applyFont="1" applyBorder="1" applyAlignment="1">
      <alignment vertical="center"/>
    </xf>
    <xf numFmtId="2" fontId="23" fillId="22" borderId="11" xfId="13" applyNumberFormat="1" applyFont="1" applyFill="1" applyBorder="1" applyAlignment="1">
      <alignment horizontal="center" vertical="center"/>
    </xf>
    <xf numFmtId="0" fontId="15" fillId="16" borderId="12" xfId="12" applyFont="1" applyFill="1" applyBorder="1" applyAlignment="1">
      <alignment vertical="center" wrapText="1"/>
    </xf>
    <xf numFmtId="0" fontId="16" fillId="0" borderId="30" xfId="7" quotePrefix="1" applyFont="1" applyBorder="1" applyAlignment="1">
      <alignment horizontal="center" vertical="center"/>
    </xf>
    <xf numFmtId="0" fontId="16" fillId="0" borderId="31" xfId="7" applyFont="1" applyBorder="1" applyAlignment="1">
      <alignment horizontal="left" vertical="center" wrapText="1"/>
    </xf>
    <xf numFmtId="0" fontId="16" fillId="0" borderId="31" xfId="7" applyFont="1" applyBorder="1" applyAlignment="1">
      <alignment horizontal="center" vertical="center"/>
    </xf>
    <xf numFmtId="168" fontId="16" fillId="0" borderId="31" xfId="4" applyNumberFormat="1" applyFont="1" applyBorder="1" applyAlignment="1">
      <alignment vertical="center"/>
    </xf>
    <xf numFmtId="0" fontId="16" fillId="0" borderId="31" xfId="7" applyFont="1" applyBorder="1" applyAlignment="1">
      <alignment vertical="center"/>
    </xf>
    <xf numFmtId="0" fontId="16" fillId="0" borderId="49" xfId="7" applyFont="1" applyBorder="1" applyAlignment="1">
      <alignment vertical="center"/>
    </xf>
    <xf numFmtId="0" fontId="16" fillId="16" borderId="30" xfId="7" quotePrefix="1" applyFont="1" applyFill="1" applyBorder="1" applyAlignment="1">
      <alignment horizontal="center" vertical="center"/>
    </xf>
    <xf numFmtId="0" fontId="16" fillId="16" borderId="31" xfId="7" applyFont="1" applyFill="1" applyBorder="1" applyAlignment="1">
      <alignment horizontal="left" vertical="center" wrapText="1"/>
    </xf>
    <xf numFmtId="0" fontId="18" fillId="17" borderId="6" xfId="5" applyFont="1" applyFill="1" applyBorder="1" applyAlignment="1">
      <alignment horizontal="center" vertical="center"/>
    </xf>
    <xf numFmtId="0" fontId="18" fillId="17" borderId="1" xfId="5" applyFont="1" applyFill="1" applyBorder="1" applyAlignment="1">
      <alignment horizontal="center" vertical="center"/>
    </xf>
    <xf numFmtId="43" fontId="23" fillId="0" borderId="1" xfId="0" applyNumberFormat="1" applyFont="1" applyBorder="1" applyAlignment="1">
      <alignment horizontal="center" vertical="center"/>
    </xf>
    <xf numFmtId="43" fontId="16" fillId="0" borderId="1" xfId="4" applyFont="1" applyBorder="1" applyAlignment="1">
      <alignment vertical="center"/>
    </xf>
    <xf numFmtId="43" fontId="23" fillId="0" borderId="1" xfId="4" applyFont="1" applyBorder="1" applyAlignment="1">
      <alignment horizontal="center" vertical="center"/>
    </xf>
    <xf numFmtId="171" fontId="16" fillId="0" borderId="1" xfId="4" applyNumberFormat="1" applyFont="1" applyBorder="1" applyAlignment="1">
      <alignment vertical="center"/>
    </xf>
    <xf numFmtId="0" fontId="2" fillId="7" borderId="31" xfId="12" applyFont="1" applyFill="1" applyBorder="1" applyAlignment="1">
      <alignment vertical="center"/>
    </xf>
    <xf numFmtId="43" fontId="16" fillId="0" borderId="1" xfId="7" applyNumberFormat="1" applyFont="1" applyBorder="1" applyAlignment="1">
      <alignment vertical="center"/>
    </xf>
    <xf numFmtId="43" fontId="19" fillId="0" borderId="1" xfId="0" applyNumberFormat="1" applyFont="1" applyBorder="1"/>
    <xf numFmtId="43" fontId="0" fillId="0" borderId="1" xfId="0" applyNumberFormat="1" applyBorder="1"/>
    <xf numFmtId="43" fontId="0" fillId="0" borderId="1" xfId="4" applyFont="1" applyBorder="1"/>
    <xf numFmtId="43" fontId="18" fillId="7" borderId="1" xfId="4" applyFont="1" applyFill="1" applyBorder="1" applyAlignment="1">
      <alignment horizontal="center" vertical="center"/>
    </xf>
    <xf numFmtId="43" fontId="18" fillId="7" borderId="1" xfId="4" applyNumberFormat="1" applyFont="1" applyFill="1" applyBorder="1" applyAlignment="1">
      <alignment horizontal="center" vertical="center"/>
    </xf>
    <xf numFmtId="0" fontId="16" fillId="0" borderId="0" xfId="5" applyFont="1" applyAlignment="1">
      <alignment horizontal="left"/>
    </xf>
    <xf numFmtId="0" fontId="16" fillId="0" borderId="1" xfId="5" applyFont="1" applyBorder="1" applyAlignment="1"/>
    <xf numFmtId="0" fontId="16" fillId="0" borderId="1" xfId="5" applyFont="1" applyBorder="1" applyAlignment="1">
      <alignment horizontal="left"/>
    </xf>
    <xf numFmtId="0" fontId="24" fillId="0" borderId="1" xfId="0" applyFont="1" applyBorder="1"/>
    <xf numFmtId="43" fontId="23" fillId="0" borderId="0" xfId="4" applyFont="1"/>
    <xf numFmtId="43" fontId="39" fillId="0" borderId="0" xfId="4" applyFont="1"/>
    <xf numFmtId="43" fontId="23" fillId="0" borderId="0" xfId="0" applyNumberFormat="1" applyFont="1"/>
    <xf numFmtId="0" fontId="40" fillId="0" borderId="0" xfId="0" applyFont="1"/>
    <xf numFmtId="0" fontId="39" fillId="0" borderId="0" xfId="0" applyFont="1"/>
    <xf numFmtId="43" fontId="39" fillId="0" borderId="0" xfId="0" applyNumberFormat="1" applyFont="1"/>
    <xf numFmtId="0" fontId="23" fillId="16" borderId="0" xfId="0" applyFont="1" applyFill="1"/>
    <xf numFmtId="43" fontId="23" fillId="16" borderId="0" xfId="0" applyNumberFormat="1" applyFont="1" applyFill="1"/>
    <xf numFmtId="2" fontId="1" fillId="0" borderId="1" xfId="39" applyNumberFormat="1" applyFont="1" applyBorder="1" applyAlignment="1">
      <alignment vertical="center"/>
    </xf>
    <xf numFmtId="43" fontId="1" fillId="0" borderId="1" xfId="39" applyNumberFormat="1" applyFont="1" applyBorder="1" applyAlignment="1">
      <alignment vertical="center"/>
    </xf>
    <xf numFmtId="1" fontId="16" fillId="0" borderId="1" xfId="7" applyNumberFormat="1" applyFont="1" applyBorder="1" applyAlignment="1">
      <alignment vertical="center"/>
    </xf>
    <xf numFmtId="43" fontId="16" fillId="0" borderId="1" xfId="41" applyFont="1" applyBorder="1" applyAlignment="1">
      <alignment vertical="center"/>
    </xf>
    <xf numFmtId="0" fontId="18" fillId="16" borderId="1" xfId="5" applyFont="1" applyFill="1" applyBorder="1" applyAlignment="1">
      <alignment horizontal="center" vertical="center" wrapText="1"/>
    </xf>
    <xf numFmtId="0" fontId="18" fillId="17" borderId="1" xfId="5" applyFont="1" applyFill="1" applyBorder="1" applyAlignment="1">
      <alignment horizontal="center" vertical="center" wrapText="1"/>
    </xf>
    <xf numFmtId="0" fontId="18" fillId="0" borderId="50" xfId="5" applyFont="1" applyBorder="1" applyAlignment="1">
      <alignment horizontal="center"/>
    </xf>
    <xf numFmtId="0" fontId="18" fillId="0" borderId="51" xfId="5" applyFont="1" applyBorder="1" applyAlignment="1">
      <alignment horizontal="center"/>
    </xf>
    <xf numFmtId="0" fontId="18" fillId="0" borderId="52" xfId="5" applyFont="1" applyBorder="1" applyAlignment="1">
      <alignment horizontal="center"/>
    </xf>
    <xf numFmtId="0" fontId="18" fillId="17" borderId="3" xfId="5" applyFont="1" applyFill="1" applyBorder="1" applyAlignment="1">
      <alignment horizontal="center" vertical="center"/>
    </xf>
    <xf numFmtId="0" fontId="18" fillId="17" borderId="29" xfId="5" applyFont="1" applyFill="1" applyBorder="1" applyAlignment="1">
      <alignment horizontal="center" vertical="center"/>
    </xf>
    <xf numFmtId="0" fontId="18" fillId="16" borderId="22" xfId="5" applyFont="1" applyFill="1" applyBorder="1" applyAlignment="1">
      <alignment horizontal="center" vertical="center"/>
    </xf>
    <xf numFmtId="0" fontId="18" fillId="16" borderId="20" xfId="5" applyFont="1" applyFill="1" applyBorder="1" applyAlignment="1">
      <alignment horizontal="center" vertical="center"/>
    </xf>
    <xf numFmtId="0" fontId="18" fillId="16" borderId="21" xfId="5" applyFont="1" applyFill="1" applyBorder="1" applyAlignment="1">
      <alignment horizontal="center" vertical="center"/>
    </xf>
    <xf numFmtId="0" fontId="15" fillId="7" borderId="11" xfId="12" applyFont="1" applyFill="1" applyBorder="1" applyAlignment="1">
      <alignment horizontal="center" vertical="center"/>
    </xf>
    <xf numFmtId="0" fontId="15" fillId="7" borderId="12" xfId="12" applyFont="1" applyFill="1" applyBorder="1" applyAlignment="1">
      <alignment horizontal="center" vertical="center"/>
    </xf>
    <xf numFmtId="0" fontId="15" fillId="16" borderId="36" xfId="12" applyFont="1" applyFill="1" applyBorder="1" applyAlignment="1">
      <alignment horizontal="center" vertical="center" wrapText="1"/>
    </xf>
    <xf numFmtId="0" fontId="15" fillId="16" borderId="37" xfId="12" applyFont="1" applyFill="1" applyBorder="1" applyAlignment="1">
      <alignment horizontal="center" vertical="center" wrapText="1"/>
    </xf>
    <xf numFmtId="0" fontId="18" fillId="0" borderId="2" xfId="7" applyFont="1" applyBorder="1" applyAlignment="1">
      <alignment horizontal="right" vertical="center"/>
    </xf>
    <xf numFmtId="0" fontId="18" fillId="0" borderId="3" xfId="7" applyFont="1" applyBorder="1" applyAlignment="1">
      <alignment horizontal="right" vertical="center"/>
    </xf>
    <xf numFmtId="0" fontId="18" fillId="16" borderId="25" xfId="7" applyFont="1" applyFill="1" applyBorder="1" applyAlignment="1">
      <alignment horizontal="center" vertical="center" wrapText="1"/>
    </xf>
    <xf numFmtId="0" fontId="18" fillId="16" borderId="27" xfId="7" applyFont="1" applyFill="1" applyBorder="1" applyAlignment="1">
      <alignment horizontal="center" vertical="center" wrapText="1"/>
    </xf>
    <xf numFmtId="0" fontId="29" fillId="11" borderId="3" xfId="13" applyFont="1" applyFill="1" applyBorder="1" applyAlignment="1">
      <alignment horizontal="center" vertical="center" wrapText="1"/>
    </xf>
    <xf numFmtId="0" fontId="18" fillId="17" borderId="39" xfId="5" applyFont="1" applyFill="1" applyBorder="1" applyAlignment="1">
      <alignment horizontal="center" vertical="center"/>
    </xf>
    <xf numFmtId="0" fontId="18" fillId="17" borderId="6" xfId="5" applyFont="1" applyFill="1" applyBorder="1" applyAlignment="1">
      <alignment horizontal="center" vertical="center"/>
    </xf>
    <xf numFmtId="0" fontId="18" fillId="17" borderId="32" xfId="5" applyFont="1" applyFill="1" applyBorder="1" applyAlignment="1">
      <alignment horizontal="center" vertical="center"/>
    </xf>
    <xf numFmtId="0" fontId="18" fillId="12" borderId="42" xfId="31" applyFont="1" applyFill="1" applyBorder="1" applyAlignment="1">
      <alignment horizontal="center" vertical="center"/>
    </xf>
    <xf numFmtId="0" fontId="18" fillId="12" borderId="27" xfId="31" applyFont="1" applyFill="1" applyBorder="1" applyAlignment="1">
      <alignment horizontal="center" vertical="center"/>
    </xf>
    <xf numFmtId="0" fontId="18" fillId="19" borderId="5" xfId="31" applyFont="1" applyFill="1" applyBorder="1" applyAlignment="1">
      <alignment horizontal="center" vertical="center" wrapText="1"/>
    </xf>
    <xf numFmtId="0" fontId="18" fillId="19" borderId="6" xfId="31" applyFont="1" applyFill="1" applyBorder="1" applyAlignment="1">
      <alignment horizontal="center" vertical="center" wrapText="1"/>
    </xf>
    <xf numFmtId="0" fontId="18" fillId="14" borderId="22" xfId="31" applyFont="1" applyFill="1" applyBorder="1" applyAlignment="1">
      <alignment horizontal="center" vertical="center" wrapText="1"/>
    </xf>
    <xf numFmtId="0" fontId="18" fillId="14" borderId="20" xfId="31" applyFont="1" applyFill="1" applyBorder="1" applyAlignment="1">
      <alignment horizontal="center" vertical="center" wrapText="1"/>
    </xf>
    <xf numFmtId="0" fontId="18" fillId="14" borderId="21" xfId="31" applyFont="1" applyFill="1" applyBorder="1" applyAlignment="1">
      <alignment horizontal="center" vertical="center" wrapText="1"/>
    </xf>
    <xf numFmtId="0" fontId="18" fillId="21" borderId="27" xfId="31" applyFont="1" applyFill="1" applyBorder="1" applyAlignment="1">
      <alignment horizontal="center" vertical="center" wrapText="1"/>
    </xf>
    <xf numFmtId="0" fontId="18" fillId="21" borderId="28" xfId="31" applyFont="1" applyFill="1" applyBorder="1" applyAlignment="1">
      <alignment horizontal="center" vertical="center" wrapText="1"/>
    </xf>
    <xf numFmtId="0" fontId="18" fillId="17" borderId="1" xfId="5" applyFont="1" applyFill="1" applyBorder="1" applyAlignment="1">
      <alignment horizontal="center" vertical="center"/>
    </xf>
    <xf numFmtId="0" fontId="18" fillId="6" borderId="2" xfId="33" applyFont="1" applyFill="1" applyBorder="1" applyAlignment="1" applyProtection="1">
      <alignment horizontal="center" vertical="center"/>
      <protection locked="0"/>
    </xf>
    <xf numFmtId="0" fontId="18" fillId="6" borderId="3" xfId="33" applyFont="1" applyFill="1" applyBorder="1" applyAlignment="1" applyProtection="1">
      <alignment horizontal="center" vertical="center"/>
      <protection locked="0"/>
    </xf>
    <xf numFmtId="0" fontId="18" fillId="21" borderId="22" xfId="31" applyFont="1" applyFill="1" applyBorder="1" applyAlignment="1">
      <alignment horizontal="center" vertical="top" wrapText="1"/>
    </xf>
    <xf numFmtId="0" fontId="18" fillId="21" borderId="20" xfId="31" applyFont="1" applyFill="1" applyBorder="1" applyAlignment="1">
      <alignment horizontal="center" vertical="top" wrapText="1"/>
    </xf>
    <xf numFmtId="0" fontId="18" fillId="21" borderId="21" xfId="31" applyFont="1" applyFill="1" applyBorder="1" applyAlignment="1">
      <alignment horizontal="center" vertical="top" wrapText="1"/>
    </xf>
    <xf numFmtId="168" fontId="35" fillId="6" borderId="41" xfId="4" applyNumberFormat="1" applyFont="1" applyFill="1" applyBorder="1" applyAlignment="1">
      <alignment horizontal="center" vertical="center"/>
    </xf>
    <xf numFmtId="168" fontId="35" fillId="6" borderId="43" xfId="4" applyNumberFormat="1" applyFont="1" applyFill="1" applyBorder="1" applyAlignment="1">
      <alignment horizontal="center" vertical="center"/>
    </xf>
  </cellXfs>
  <cellStyles count="51">
    <cellStyle name="Comma" xfId="4" builtinId="3"/>
    <cellStyle name="Comma 10" xfId="28"/>
    <cellStyle name="Comma 10 2" xfId="29"/>
    <cellStyle name="Comma 10 2 2" xfId="50"/>
    <cellStyle name="Comma 10 3" xfId="49"/>
    <cellStyle name="Comma 2" xfId="6"/>
    <cellStyle name="Comma 2 2" xfId="14"/>
    <cellStyle name="Comma 2 2 2" xfId="24"/>
    <cellStyle name="Comma 2 2 2 2" xfId="46"/>
    <cellStyle name="Comma 2 2 2 5" xfId="16"/>
    <cellStyle name="Comma 2 2 3" xfId="40"/>
    <cellStyle name="Comma 2 3" xfId="21"/>
    <cellStyle name="Comma 2 3 2" xfId="43"/>
    <cellStyle name="Comma 2 4" xfId="37"/>
    <cellStyle name="Comma 3" xfId="19"/>
    <cellStyle name="Comma 3 2" xfId="41"/>
    <cellStyle name="Comma 4" xfId="27"/>
    <cellStyle name="Comma 4 2" xfId="48"/>
    <cellStyle name="Comma 5" xfId="35"/>
    <cellStyle name="Comma 84" xfId="18"/>
    <cellStyle name="Comma 84 2" xfId="25"/>
    <cellStyle name="Comma 84 2 2" xfId="47"/>
    <cellStyle name="Excel Built-in Explanatory Text" xfId="3"/>
    <cellStyle name="Excel Built-in Explanatory Text 2" xfId="9"/>
    <cellStyle name="Explanatory Text" xfId="1" builtinId="53" customBuiltin="1"/>
    <cellStyle name="Normal" xfId="0" builtinId="0"/>
    <cellStyle name="Normal - Style1" xfId="33"/>
    <cellStyle name="Normal 10 2" xfId="7"/>
    <cellStyle name="Normal 11" xfId="31"/>
    <cellStyle name="Normal 13" xfId="11"/>
    <cellStyle name="Normal 14 2" xfId="8"/>
    <cellStyle name="Normal 14 2 2" xfId="22"/>
    <cellStyle name="Normal 14 2 2 2" xfId="44"/>
    <cellStyle name="Normal 14 2 3" xfId="38"/>
    <cellStyle name="Normal 15" xfId="2"/>
    <cellStyle name="Normal 2" xfId="5"/>
    <cellStyle name="Normal 2 1" xfId="13"/>
    <cellStyle name="Normal 2 2" xfId="17"/>
    <cellStyle name="Normal 2 3" xfId="20"/>
    <cellStyle name="Normal 2 3 2" xfId="42"/>
    <cellStyle name="Normal 2 4" xfId="36"/>
    <cellStyle name="Normal 3" xfId="12"/>
    <cellStyle name="Normal 3 2" xfId="23"/>
    <cellStyle name="Normal 3 2 2" xfId="45"/>
    <cellStyle name="Normal 3 3" xfId="39"/>
    <cellStyle name="Normal 4" xfId="10"/>
    <cellStyle name="Normal_costing sheet" xfId="15"/>
    <cellStyle name="Normal_KFC MYSORE -FIRE SPRINKLER BOQ-22-06-08-R1" xfId="32"/>
    <cellStyle name="Normal_Sheet1" xfId="26"/>
    <cellStyle name="Percent" xfId="34" builtinId="5"/>
    <cellStyle name="Style 1" xfId="30"/>
  </cellStyles>
  <dxfs count="35">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8"/>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8"/>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color rgb="FF9C0006"/>
      </font>
      <fill>
        <patternFill>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99"/>
      <rgbColor rgb="FF808000"/>
      <rgbColor rgb="FF800080"/>
      <rgbColor rgb="FF0070C0"/>
      <rgbColor rgb="FFC0C0C0"/>
      <rgbColor rgb="FF808080"/>
      <rgbColor rgb="FF9999FF"/>
      <rgbColor rgb="FF993366"/>
      <rgbColor rgb="FFFFFFCC"/>
      <rgbColor rgb="FFCCFFFF"/>
      <rgbColor rgb="FF660066"/>
      <rgbColor rgb="FFF37B70"/>
      <rgbColor rgb="FF0066CC"/>
      <rgbColor rgb="FFD9D9D9"/>
      <rgbColor rgb="FF000066"/>
      <rgbColor rgb="FFFF00FF"/>
      <rgbColor rgb="FFFFFF00"/>
      <rgbColor rgb="FF00FFFF"/>
      <rgbColor rgb="FF800080"/>
      <rgbColor rgb="FF800000"/>
      <rgbColor rgb="FF0066FF"/>
      <rgbColor rgb="FF0000FF"/>
      <rgbColor rgb="FF00CCFF"/>
      <rgbColor rgb="FFCCFFFF"/>
      <rgbColor rgb="FFCCFFCC"/>
      <rgbColor rgb="FFFFFF99"/>
      <rgbColor rgb="FF99CCFF"/>
      <rgbColor rgb="FFFF99CC"/>
      <rgbColor rgb="FFCC99FF"/>
      <rgbColor rgb="FFFFCC99"/>
      <rgbColor rgb="FF3366FF"/>
      <rgbColor rgb="FF33CCCC"/>
      <rgbColor rgb="FF92D050"/>
      <rgbColor rgb="FFFFC000"/>
      <rgbColor rgb="FFFF9900"/>
      <rgbColor rgb="FFFF6600"/>
      <rgbColor rgb="FF666699"/>
      <rgbColor rgb="FF969696"/>
      <rgbColor rgb="FF002060"/>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952500</xdr:colOff>
      <xdr:row>17</xdr:row>
      <xdr:rowOff>0</xdr:rowOff>
    </xdr:from>
    <xdr:to>
      <xdr:col>1</xdr:col>
      <xdr:colOff>952500</xdr:colOff>
      <xdr:row>17</xdr:row>
      <xdr:rowOff>0</xdr:rowOff>
    </xdr:to>
    <xdr:sp macro="" textlink="">
      <xdr:nvSpPr>
        <xdr:cNvPr id="2" name="Line 545">
          <a:extLst>
            <a:ext uri="{FF2B5EF4-FFF2-40B4-BE49-F238E27FC236}">
              <a16:creationId xmlns:a16="http://schemas.microsoft.com/office/drawing/2014/main" id="{247B50D3-3F00-4E9C-B7F8-DD5E9450FD5D}"/>
            </a:ext>
          </a:extLst>
        </xdr:cNvPr>
        <xdr:cNvSpPr>
          <a:spLocks noChangeShapeType="1"/>
        </xdr:cNvSpPr>
      </xdr:nvSpPr>
      <xdr:spPr bwMode="auto">
        <a:xfrm>
          <a:off x="1571625" y="4667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952500</xdr:colOff>
      <xdr:row>17</xdr:row>
      <xdr:rowOff>0</xdr:rowOff>
    </xdr:from>
    <xdr:to>
      <xdr:col>1</xdr:col>
      <xdr:colOff>952500</xdr:colOff>
      <xdr:row>17</xdr:row>
      <xdr:rowOff>0</xdr:rowOff>
    </xdr:to>
    <xdr:sp macro="" textlink="">
      <xdr:nvSpPr>
        <xdr:cNvPr id="3" name="Line 546">
          <a:extLst>
            <a:ext uri="{FF2B5EF4-FFF2-40B4-BE49-F238E27FC236}">
              <a16:creationId xmlns:a16="http://schemas.microsoft.com/office/drawing/2014/main" id="{86F7AB92-2692-4F50-9868-0052707FAD94}"/>
            </a:ext>
          </a:extLst>
        </xdr:cNvPr>
        <xdr:cNvSpPr>
          <a:spLocks noChangeShapeType="1"/>
        </xdr:cNvSpPr>
      </xdr:nvSpPr>
      <xdr:spPr bwMode="auto">
        <a:xfrm>
          <a:off x="1571625" y="4667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952500</xdr:colOff>
      <xdr:row>22</xdr:row>
      <xdr:rowOff>0</xdr:rowOff>
    </xdr:from>
    <xdr:to>
      <xdr:col>1</xdr:col>
      <xdr:colOff>952500</xdr:colOff>
      <xdr:row>22</xdr:row>
      <xdr:rowOff>0</xdr:rowOff>
    </xdr:to>
    <xdr:sp macro="" textlink="">
      <xdr:nvSpPr>
        <xdr:cNvPr id="4" name="Line 547">
          <a:extLst>
            <a:ext uri="{FF2B5EF4-FFF2-40B4-BE49-F238E27FC236}">
              <a16:creationId xmlns:a16="http://schemas.microsoft.com/office/drawing/2014/main" id="{9FD6171C-CB59-4480-B4BB-63AE9094722B}"/>
            </a:ext>
          </a:extLst>
        </xdr:cNvPr>
        <xdr:cNvSpPr>
          <a:spLocks noChangeShapeType="1"/>
        </xdr:cNvSpPr>
      </xdr:nvSpPr>
      <xdr:spPr bwMode="auto">
        <a:xfrm>
          <a:off x="1571625" y="712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952500</xdr:colOff>
      <xdr:row>22</xdr:row>
      <xdr:rowOff>0</xdr:rowOff>
    </xdr:from>
    <xdr:to>
      <xdr:col>1</xdr:col>
      <xdr:colOff>952500</xdr:colOff>
      <xdr:row>22</xdr:row>
      <xdr:rowOff>0</xdr:rowOff>
    </xdr:to>
    <xdr:sp macro="" textlink="">
      <xdr:nvSpPr>
        <xdr:cNvPr id="5" name="Line 548">
          <a:extLst>
            <a:ext uri="{FF2B5EF4-FFF2-40B4-BE49-F238E27FC236}">
              <a16:creationId xmlns:a16="http://schemas.microsoft.com/office/drawing/2014/main" id="{D9192D87-7FC6-4EF5-B612-220848217BDD}"/>
            </a:ext>
          </a:extLst>
        </xdr:cNvPr>
        <xdr:cNvSpPr>
          <a:spLocks noChangeShapeType="1"/>
        </xdr:cNvSpPr>
      </xdr:nvSpPr>
      <xdr:spPr bwMode="auto">
        <a:xfrm>
          <a:off x="1571625" y="7124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952500</xdr:colOff>
      <xdr:row>17</xdr:row>
      <xdr:rowOff>0</xdr:rowOff>
    </xdr:from>
    <xdr:to>
      <xdr:col>1</xdr:col>
      <xdr:colOff>952500</xdr:colOff>
      <xdr:row>17</xdr:row>
      <xdr:rowOff>0</xdr:rowOff>
    </xdr:to>
    <xdr:sp macro="" textlink="">
      <xdr:nvSpPr>
        <xdr:cNvPr id="6" name="Line 1843">
          <a:extLst>
            <a:ext uri="{FF2B5EF4-FFF2-40B4-BE49-F238E27FC236}">
              <a16:creationId xmlns:a16="http://schemas.microsoft.com/office/drawing/2014/main" id="{96D9D745-745D-4258-A6F2-C18DFF8F337B}"/>
            </a:ext>
          </a:extLst>
        </xdr:cNvPr>
        <xdr:cNvSpPr>
          <a:spLocks noChangeShapeType="1"/>
        </xdr:cNvSpPr>
      </xdr:nvSpPr>
      <xdr:spPr bwMode="auto">
        <a:xfrm>
          <a:off x="1571625" y="4667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952500</xdr:colOff>
      <xdr:row>17</xdr:row>
      <xdr:rowOff>0</xdr:rowOff>
    </xdr:from>
    <xdr:to>
      <xdr:col>1</xdr:col>
      <xdr:colOff>952500</xdr:colOff>
      <xdr:row>17</xdr:row>
      <xdr:rowOff>0</xdr:rowOff>
    </xdr:to>
    <xdr:sp macro="" textlink="">
      <xdr:nvSpPr>
        <xdr:cNvPr id="7" name="Line 1844">
          <a:extLst>
            <a:ext uri="{FF2B5EF4-FFF2-40B4-BE49-F238E27FC236}">
              <a16:creationId xmlns:a16="http://schemas.microsoft.com/office/drawing/2014/main" id="{5DE11A64-01BA-4DD7-B886-083AAFD46C5D}"/>
            </a:ext>
          </a:extLst>
        </xdr:cNvPr>
        <xdr:cNvSpPr>
          <a:spLocks noChangeShapeType="1"/>
        </xdr:cNvSpPr>
      </xdr:nvSpPr>
      <xdr:spPr bwMode="auto">
        <a:xfrm>
          <a:off x="1571625" y="4667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FDT%20Acc\DESKTOP%20106\TFS\Swami\Billing\Final%20RA%202\B01-Flying%20Bites\Adani%20CO%20-%20FDT%20-%20B%20-%2001-RAB-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rive%20-%20D\Manish%20-%20FDT\Lucknow%20-%20Adani%20Airport\FDT%20Data\Semollia%20Kitchen\B1\Billing\RA-01\B01%20RA1%20FDT2612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FDT%20Acc\DESKTOP%20106\TFS\Swami\Billing\RA%203\B01-Flying%20Bites\B01%20RA2%20Final%20FDT0302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Cost"/>
      <sheetName val="C&amp;I"/>
      <sheetName val="PLUMBING"/>
      <sheetName val="ELECTRICAL"/>
      <sheetName val="Lighting"/>
      <sheetName val="Fire"/>
      <sheetName val="Sprinkler"/>
      <sheetName val="CCTV"/>
      <sheetName val="Music"/>
    </sheetNames>
    <sheetDataSet>
      <sheetData sheetId="0"/>
      <sheetData sheetId="1">
        <row r="94">
          <cell r="G94">
            <v>512714.89</v>
          </cell>
        </row>
      </sheetData>
      <sheetData sheetId="2">
        <row r="53">
          <cell r="G53">
            <v>91800</v>
          </cell>
        </row>
      </sheetData>
      <sheetData sheetId="3">
        <row r="106">
          <cell r="F106">
            <v>251625</v>
          </cell>
        </row>
      </sheetData>
      <sheetData sheetId="4">
        <row r="6">
          <cell r="F6">
            <v>15640</v>
          </cell>
        </row>
      </sheetData>
      <sheetData sheetId="5">
        <row r="25">
          <cell r="F25">
            <v>35440</v>
          </cell>
        </row>
      </sheetData>
      <sheetData sheetId="6">
        <row r="47">
          <cell r="F47">
            <v>3640</v>
          </cell>
        </row>
      </sheetData>
      <sheetData sheetId="7">
        <row r="23">
          <cell r="H23">
            <v>55600</v>
          </cell>
        </row>
      </sheetData>
      <sheetData sheetId="8">
        <row r="5">
          <cell r="H5">
            <v>1000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Cost"/>
      <sheetName val="BOQ"/>
      <sheetName val="PLUMBING"/>
    </sheetNames>
    <sheetDataSet>
      <sheetData sheetId="0" refreshError="1"/>
      <sheetData sheetId="1">
        <row r="9">
          <cell r="J9">
            <v>34.192</v>
          </cell>
        </row>
        <row r="19">
          <cell r="J19">
            <v>15.62</v>
          </cell>
        </row>
        <row r="22">
          <cell r="J22">
            <v>11.038400000000001</v>
          </cell>
        </row>
        <row r="30">
          <cell r="J30">
            <v>14.762</v>
          </cell>
        </row>
      </sheetData>
      <sheetData sheetId="2">
        <row r="5">
          <cell r="J5">
            <v>8.52</v>
          </cell>
        </row>
        <row r="9">
          <cell r="J9">
            <v>2</v>
          </cell>
        </row>
        <row r="10">
          <cell r="J10">
            <v>0.86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p;I"/>
      <sheetName val="PLUMBING"/>
      <sheetName val="ELECTRICAL"/>
      <sheetName val="Lighting"/>
      <sheetName val="CCTV"/>
    </sheetNames>
    <sheetDataSet>
      <sheetData sheetId="0"/>
      <sheetData sheetId="1">
        <row r="41">
          <cell r="B41" t="str">
            <v xml:space="preserve">Additional Item </v>
          </cell>
        </row>
        <row r="42">
          <cell r="B42" t="str">
            <v xml:space="preserve">Sink </v>
          </cell>
        </row>
      </sheetData>
      <sheetData sheetId="2">
        <row r="102">
          <cell r="B102" t="str">
            <v xml:space="preserve">Additional item </v>
          </cell>
        </row>
        <row r="103">
          <cell r="A103" t="str">
            <v>i</v>
          </cell>
          <cell r="B103" t="str">
            <v>Electrical meter (Liberty 370 Three-phase prepayment electricity meter)</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tabSelected="1" view="pageBreakPreview" zoomScale="115" zoomScaleNormal="115" zoomScaleSheetLayoutView="115" workbookViewId="0">
      <pane xSplit="2" ySplit="3" topLeftCell="C16" activePane="bottomRight" state="frozen"/>
      <selection pane="topRight" activeCell="C1" sqref="C1"/>
      <selection pane="bottomLeft" activeCell="A5" sqref="A5"/>
      <selection pane="bottomRight" activeCell="F18" sqref="F18"/>
    </sheetView>
  </sheetViews>
  <sheetFormatPr defaultColWidth="8.7265625" defaultRowHeight="14.5"/>
  <cols>
    <col min="1" max="1" width="7" style="219" bestFit="1" customWidth="1"/>
    <col min="2" max="2" width="23.7265625" style="218" customWidth="1"/>
    <col min="3" max="3" width="15.1796875" style="218" customWidth="1"/>
    <col min="4" max="4" width="16.7265625" style="223" customWidth="1"/>
    <col min="5" max="5" width="17" style="223" customWidth="1"/>
    <col min="6" max="6" width="17.7265625" style="223" customWidth="1"/>
    <col min="7" max="7" width="14.26953125" style="223" customWidth="1"/>
    <col min="8" max="8" width="15" style="223" bestFit="1" customWidth="1"/>
    <col min="9" max="9" width="15.54296875" style="223" customWidth="1"/>
    <col min="10" max="10" width="13.26953125" style="223" customWidth="1"/>
    <col min="11" max="11" width="9" style="223" customWidth="1"/>
    <col min="12" max="12" width="33.81640625" style="223" bestFit="1" customWidth="1"/>
    <col min="13" max="13" width="12.26953125" style="223" bestFit="1" customWidth="1"/>
    <col min="14" max="165" width="9" style="223" customWidth="1"/>
    <col min="166" max="166" width="7.26953125" style="223" customWidth="1"/>
    <col min="167" max="167" width="40.26953125" style="223" customWidth="1"/>
    <col min="168" max="168" width="10.453125" style="223" customWidth="1"/>
    <col min="169" max="970" width="10.26953125" style="223" customWidth="1"/>
    <col min="971" max="16384" width="8.7265625" style="223"/>
  </cols>
  <sheetData>
    <row r="1" spans="1:10">
      <c r="A1" s="413" t="s">
        <v>352</v>
      </c>
      <c r="B1" s="413"/>
      <c r="C1" s="413"/>
      <c r="D1" s="413"/>
      <c r="E1" s="413"/>
      <c r="F1" s="413"/>
      <c r="G1" s="413"/>
      <c r="H1" s="413"/>
      <c r="I1" s="413"/>
      <c r="J1" s="413"/>
    </row>
    <row r="2" spans="1:10">
      <c r="A2" s="414" t="s">
        <v>0</v>
      </c>
      <c r="B2" s="414"/>
      <c r="C2" s="414"/>
      <c r="D2" s="414"/>
      <c r="E2" s="414"/>
      <c r="F2" s="414"/>
      <c r="G2" s="414"/>
      <c r="H2" s="414"/>
      <c r="I2" s="414"/>
      <c r="J2" s="414"/>
    </row>
    <row r="3" spans="1:10">
      <c r="A3" s="237" t="s">
        <v>355</v>
      </c>
      <c r="B3" s="237" t="s">
        <v>354</v>
      </c>
      <c r="C3" s="238" t="s">
        <v>353</v>
      </c>
      <c r="D3" s="239" t="s">
        <v>356</v>
      </c>
      <c r="E3" s="239" t="s">
        <v>357</v>
      </c>
      <c r="F3" s="239" t="s">
        <v>372</v>
      </c>
      <c r="G3" s="239" t="s">
        <v>373</v>
      </c>
      <c r="H3" s="239" t="s">
        <v>358</v>
      </c>
      <c r="I3" s="239" t="s">
        <v>359</v>
      </c>
      <c r="J3" s="239" t="s">
        <v>360</v>
      </c>
    </row>
    <row r="4" spans="1:10">
      <c r="A4" s="228"/>
      <c r="B4" s="229"/>
      <c r="C4" s="230"/>
      <c r="D4" s="227"/>
      <c r="E4" s="227"/>
      <c r="F4" s="227"/>
      <c r="G4" s="227"/>
      <c r="H4" s="227"/>
      <c r="I4" s="227"/>
      <c r="J4" s="227"/>
    </row>
    <row r="5" spans="1:10">
      <c r="A5" s="228">
        <v>1</v>
      </c>
      <c r="B5" s="232" t="s">
        <v>343</v>
      </c>
      <c r="C5" s="233">
        <f>'[1]C&amp;I'!G94</f>
        <v>512714.89</v>
      </c>
      <c r="D5" s="388">
        <v>216509.3</v>
      </c>
      <c r="E5" s="388">
        <f>'C&amp;I'!N94</f>
        <v>144397.89403630872</v>
      </c>
      <c r="F5" s="388">
        <f>+'C&amp;I'!O94</f>
        <v>82621.535963691305</v>
      </c>
      <c r="G5" s="388"/>
      <c r="H5" s="386">
        <f t="shared" ref="H5:H12" si="0">SUM(D5:F5)</f>
        <v>443528.73</v>
      </c>
      <c r="I5" s="279">
        <f t="shared" ref="I5:I12" si="1">H5-C5</f>
        <v>-69186.160000000033</v>
      </c>
      <c r="J5" s="280">
        <f t="shared" ref="J5:J13" si="2">I5/C5</f>
        <v>-0.13494080501543465</v>
      </c>
    </row>
    <row r="6" spans="1:10">
      <c r="A6" s="228">
        <f>A5+1</f>
        <v>2</v>
      </c>
      <c r="B6" s="232" t="s">
        <v>344</v>
      </c>
      <c r="C6" s="233">
        <f>[1]PLUMBING!G53</f>
        <v>91800</v>
      </c>
      <c r="D6" s="388">
        <v>1438.8</v>
      </c>
      <c r="E6" s="388">
        <f>+PLUMBING!N53</f>
        <v>57251.417113867275</v>
      </c>
      <c r="F6" s="388">
        <f>+PLUMBING!O53</f>
        <v>33109.782886132714</v>
      </c>
      <c r="G6" s="388"/>
      <c r="H6" s="386">
        <f t="shared" si="0"/>
        <v>91800</v>
      </c>
      <c r="I6" s="388">
        <f t="shared" si="1"/>
        <v>0</v>
      </c>
      <c r="J6" s="280">
        <f t="shared" si="2"/>
        <v>0</v>
      </c>
    </row>
    <row r="7" spans="1:10">
      <c r="A7" s="228">
        <f t="shared" ref="A7:A12" si="3">A6+1</f>
        <v>3</v>
      </c>
      <c r="B7" s="232" t="s">
        <v>345</v>
      </c>
      <c r="C7" s="233">
        <f>[1]ELECTRICAL!F106</f>
        <v>251625</v>
      </c>
      <c r="D7" s="388">
        <f>+ELECTRICAL!L106</f>
        <v>0</v>
      </c>
      <c r="E7" s="388">
        <f>+ELECTRICAL!M106</f>
        <v>143285.21765990477</v>
      </c>
      <c r="F7" s="388">
        <f>+ELECTRICAL!N106</f>
        <v>82234.782340095233</v>
      </c>
      <c r="G7" s="388"/>
      <c r="H7" s="386">
        <f t="shared" si="0"/>
        <v>225520</v>
      </c>
      <c r="I7" s="279">
        <f t="shared" si="1"/>
        <v>-26105</v>
      </c>
      <c r="J7" s="280">
        <f t="shared" si="2"/>
        <v>-0.10374565325384998</v>
      </c>
    </row>
    <row r="8" spans="1:10">
      <c r="A8" s="228">
        <f t="shared" si="3"/>
        <v>4</v>
      </c>
      <c r="B8" s="232" t="s">
        <v>346</v>
      </c>
      <c r="C8" s="233">
        <f>[1]Lighting!F6</f>
        <v>15640</v>
      </c>
      <c r="D8" s="388">
        <f>+Lighting!L6</f>
        <v>0</v>
      </c>
      <c r="E8" s="388">
        <f>+Lighting!M6</f>
        <v>8780.6035298859679</v>
      </c>
      <c r="F8" s="388">
        <f>+Lighting!N6</f>
        <v>5039.3964701140321</v>
      </c>
      <c r="G8" s="388"/>
      <c r="H8" s="386">
        <f t="shared" si="0"/>
        <v>13820</v>
      </c>
      <c r="I8" s="279">
        <f t="shared" si="1"/>
        <v>-1820</v>
      </c>
      <c r="J8" s="280">
        <f t="shared" si="2"/>
        <v>-0.11636828644501279</v>
      </c>
    </row>
    <row r="9" spans="1:10">
      <c r="A9" s="228">
        <f t="shared" si="3"/>
        <v>5</v>
      </c>
      <c r="B9" s="232" t="s">
        <v>347</v>
      </c>
      <c r="C9" s="233">
        <f>[1]Fire!F25</f>
        <v>35440</v>
      </c>
      <c r="D9" s="388">
        <f>+Fire!K25</f>
        <v>0</v>
      </c>
      <c r="E9" s="388">
        <f>Fire!L25</f>
        <v>0</v>
      </c>
      <c r="F9" s="388"/>
      <c r="G9" s="388"/>
      <c r="H9" s="386">
        <f t="shared" si="0"/>
        <v>0</v>
      </c>
      <c r="I9" s="279">
        <f t="shared" si="1"/>
        <v>-35440</v>
      </c>
      <c r="J9" s="280">
        <f t="shared" si="2"/>
        <v>-1</v>
      </c>
    </row>
    <row r="10" spans="1:10">
      <c r="A10" s="228">
        <f t="shared" si="3"/>
        <v>6</v>
      </c>
      <c r="B10" s="232" t="s">
        <v>348</v>
      </c>
      <c r="C10" s="233">
        <f>[1]Sprinkler!F47</f>
        <v>3640</v>
      </c>
      <c r="D10" s="388">
        <f>+Sprinkler!K47</f>
        <v>0</v>
      </c>
      <c r="E10" s="388">
        <f>Sprinkler!L47</f>
        <v>0</v>
      </c>
      <c r="F10" s="388"/>
      <c r="G10" s="388"/>
      <c r="H10" s="386">
        <f t="shared" si="0"/>
        <v>0</v>
      </c>
      <c r="I10" s="279">
        <f t="shared" si="1"/>
        <v>-3640</v>
      </c>
      <c r="J10" s="280">
        <f t="shared" si="2"/>
        <v>-1</v>
      </c>
    </row>
    <row r="11" spans="1:10">
      <c r="A11" s="228">
        <f t="shared" si="3"/>
        <v>7</v>
      </c>
      <c r="B11" s="232" t="s">
        <v>349</v>
      </c>
      <c r="C11" s="233">
        <f>[1]CCTV!H23</f>
        <v>55600</v>
      </c>
      <c r="D11" s="388">
        <f>+CCTV!N23</f>
        <v>0</v>
      </c>
      <c r="E11" s="388">
        <f>+CCTV!O23</f>
        <v>35325.72766003327</v>
      </c>
      <c r="F11" s="388">
        <f>+CCTV!P23</f>
        <v>20274.27233996673</v>
      </c>
      <c r="G11" s="388"/>
      <c r="H11" s="386">
        <f t="shared" si="0"/>
        <v>55600</v>
      </c>
      <c r="I11" s="279">
        <f t="shared" si="1"/>
        <v>0</v>
      </c>
      <c r="J11" s="280">
        <f t="shared" si="2"/>
        <v>0</v>
      </c>
    </row>
    <row r="12" spans="1:10">
      <c r="A12" s="228">
        <f t="shared" si="3"/>
        <v>8</v>
      </c>
      <c r="B12" s="232" t="s">
        <v>350</v>
      </c>
      <c r="C12" s="233">
        <f>[1]Music!H5</f>
        <v>1000</v>
      </c>
      <c r="D12" s="388">
        <f>+Music!M5</f>
        <v>0</v>
      </c>
      <c r="E12" s="388">
        <f>Music!N5</f>
        <v>0</v>
      </c>
      <c r="F12" s="388"/>
      <c r="G12" s="388"/>
      <c r="H12" s="386">
        <f t="shared" si="0"/>
        <v>0</v>
      </c>
      <c r="I12" s="279">
        <f t="shared" si="1"/>
        <v>-1000</v>
      </c>
      <c r="J12" s="280">
        <f t="shared" si="2"/>
        <v>-1</v>
      </c>
    </row>
    <row r="13" spans="1:10" s="224" customFormat="1">
      <c r="A13" s="234"/>
      <c r="B13" s="235" t="s">
        <v>337</v>
      </c>
      <c r="C13" s="236">
        <f>SUM(C4:C12)</f>
        <v>967459.89</v>
      </c>
      <c r="D13" s="281">
        <f t="shared" ref="D13:H13" si="4">SUM(D4:D12)</f>
        <v>217948.09999999998</v>
      </c>
      <c r="E13" s="395">
        <f>SUM(E4:E12)</f>
        <v>389040.86</v>
      </c>
      <c r="F13" s="396">
        <f>SUM(F4:F12)</f>
        <v>223279.77000000002</v>
      </c>
      <c r="G13" s="396">
        <f>+F13*100/C13</f>
        <v>23.078969196335365</v>
      </c>
      <c r="H13" s="281">
        <f t="shared" si="4"/>
        <v>830268.73</v>
      </c>
      <c r="I13" s="281">
        <f>SUM(I4:I12)</f>
        <v>-137191.16000000003</v>
      </c>
      <c r="J13" s="362">
        <f t="shared" si="2"/>
        <v>-0.14180552746222899</v>
      </c>
    </row>
    <row r="16" spans="1:10">
      <c r="B16" s="415" t="s">
        <v>376</v>
      </c>
      <c r="C16" s="416"/>
      <c r="D16" s="417"/>
      <c r="F16" s="401"/>
    </row>
    <row r="17" spans="1:9">
      <c r="B17" s="398" t="s">
        <v>374</v>
      </c>
      <c r="C17" s="230" t="s">
        <v>228</v>
      </c>
      <c r="D17" s="227" t="s">
        <v>378</v>
      </c>
      <c r="F17" s="401"/>
    </row>
    <row r="18" spans="1:9">
      <c r="A18" s="397"/>
      <c r="B18" s="399" t="s">
        <v>375</v>
      </c>
      <c r="C18" s="230">
        <v>1</v>
      </c>
      <c r="D18" s="227">
        <v>6500</v>
      </c>
      <c r="F18" s="401"/>
    </row>
    <row r="19" spans="1:9">
      <c r="B19" s="230" t="s">
        <v>377</v>
      </c>
      <c r="C19" s="230">
        <v>1</v>
      </c>
      <c r="D19" s="227">
        <v>22500</v>
      </c>
      <c r="E19" s="402"/>
      <c r="F19" s="402"/>
      <c r="G19" s="405"/>
      <c r="H19" s="405"/>
      <c r="I19" s="406"/>
    </row>
    <row r="20" spans="1:9">
      <c r="B20" s="229" t="s">
        <v>379</v>
      </c>
      <c r="C20" s="229"/>
      <c r="D20" s="400">
        <f>SUM(D18:D19)</f>
        <v>29000</v>
      </c>
      <c r="E20" s="404"/>
      <c r="H20" s="403">
        <f>+F19-I19</f>
        <v>0</v>
      </c>
    </row>
    <row r="21" spans="1:9">
      <c r="E21" s="407" t="s">
        <v>381</v>
      </c>
      <c r="F21" s="407"/>
      <c r="G21" s="408">
        <f>+D20</f>
        <v>29000</v>
      </c>
    </row>
    <row r="22" spans="1:9">
      <c r="E22" s="407" t="s">
        <v>380</v>
      </c>
      <c r="F22" s="407">
        <f>+D20</f>
        <v>29000</v>
      </c>
      <c r="G22" s="407"/>
    </row>
  </sheetData>
  <mergeCells count="3">
    <mergeCell ref="A1:J1"/>
    <mergeCell ref="A2:J2"/>
    <mergeCell ref="B16:D16"/>
  </mergeCells>
  <conditionalFormatting sqref="I5:I12">
    <cfRule type="cellIs" dxfId="34" priority="1" operator="greaterThan">
      <formula>0</formula>
    </cfRule>
  </conditionalFormatting>
  <pageMargins left="0.7" right="0.7" top="0.75" bottom="0.75" header="0.3" footer="0.3"/>
  <pageSetup paperSize="9" scale="5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6"/>
  <sheetViews>
    <sheetView zoomScale="81" zoomScaleNormal="81" workbookViewId="0">
      <pane xSplit="5" ySplit="2" topLeftCell="F3" activePane="bottomRight" state="frozen"/>
      <selection pane="topRight" activeCell="F1" sqref="F1"/>
      <selection pane="bottomLeft" activeCell="A5" sqref="A5"/>
      <selection pane="bottomRight" activeCell="H85" sqref="H85:K85"/>
    </sheetView>
  </sheetViews>
  <sheetFormatPr defaultColWidth="11.453125" defaultRowHeight="14.5"/>
  <cols>
    <col min="1" max="1" width="7.1796875" style="2" customWidth="1"/>
    <col min="2" max="2" width="16.81640625" style="63" customWidth="1"/>
    <col min="3" max="3" width="78.453125" style="64" customWidth="1"/>
    <col min="4" max="4" width="10.7265625" style="4" bestFit="1" customWidth="1"/>
    <col min="5" max="5" width="10.54296875" style="3" bestFit="1" customWidth="1"/>
    <col min="6" max="6" width="11.54296875" style="1" bestFit="1" customWidth="1"/>
    <col min="7" max="7" width="14.7265625" style="1" bestFit="1" customWidth="1"/>
    <col min="8" max="10" width="11.453125" style="1"/>
    <col min="11" max="11" width="14.7265625" style="1" customWidth="1"/>
    <col min="12" max="15" width="11.453125" style="1"/>
    <col min="16" max="16" width="14.26953125" style="1" customWidth="1"/>
    <col min="17" max="17" width="13.54296875" style="1" bestFit="1" customWidth="1"/>
    <col min="18" max="179" width="11.453125" style="1"/>
    <col min="180" max="180" width="8.1796875" style="1" customWidth="1"/>
    <col min="181" max="181" width="0" style="1" hidden="1" customWidth="1"/>
    <col min="182" max="182" width="59.54296875" style="1" customWidth="1"/>
    <col min="183" max="183" width="5.1796875" style="1" bestFit="1" customWidth="1"/>
    <col min="184" max="184" width="9.453125" style="1" customWidth="1"/>
    <col min="185" max="185" width="12.1796875" style="1" customWidth="1"/>
    <col min="186" max="186" width="14.81640625" style="1" bestFit="1" customWidth="1"/>
    <col min="187" max="187" width="12" style="1" customWidth="1"/>
    <col min="188" max="188" width="14.81640625" style="1" bestFit="1" customWidth="1"/>
    <col min="189" max="189" width="12.453125" style="1" customWidth="1"/>
    <col min="190" max="190" width="14.81640625" style="1" bestFit="1" customWidth="1"/>
    <col min="191" max="191" width="11.26953125" style="1" bestFit="1" customWidth="1"/>
    <col min="192" max="192" width="15" style="1" customWidth="1"/>
    <col min="193" max="193" width="10.26953125" style="1" customWidth="1"/>
    <col min="194" max="194" width="14.81640625" style="1" bestFit="1" customWidth="1"/>
    <col min="195" max="195" width="3.453125" style="1" customWidth="1"/>
    <col min="196" max="435" width="11.453125" style="1"/>
    <col min="436" max="436" width="8.1796875" style="1" customWidth="1"/>
    <col min="437" max="437" width="0" style="1" hidden="1" customWidth="1"/>
    <col min="438" max="438" width="59.54296875" style="1" customWidth="1"/>
    <col min="439" max="439" width="5.1796875" style="1" bestFit="1" customWidth="1"/>
    <col min="440" max="440" width="9.453125" style="1" customWidth="1"/>
    <col min="441" max="441" width="12.1796875" style="1" customWidth="1"/>
    <col min="442" max="442" width="14.81640625" style="1" bestFit="1" customWidth="1"/>
    <col min="443" max="443" width="12" style="1" customWidth="1"/>
    <col min="444" max="444" width="14.81640625" style="1" bestFit="1" customWidth="1"/>
    <col min="445" max="445" width="12.453125" style="1" customWidth="1"/>
    <col min="446" max="446" width="14.81640625" style="1" bestFit="1" customWidth="1"/>
    <col min="447" max="447" width="11.26953125" style="1" bestFit="1" customWidth="1"/>
    <col min="448" max="448" width="15" style="1" customWidth="1"/>
    <col min="449" max="449" width="10.26953125" style="1" customWidth="1"/>
    <col min="450" max="450" width="14.81640625" style="1" bestFit="1" customWidth="1"/>
    <col min="451" max="451" width="3.453125" style="1" customWidth="1"/>
    <col min="452" max="691" width="11.453125" style="1"/>
    <col min="692" max="692" width="8.1796875" style="1" customWidth="1"/>
    <col min="693" max="693" width="0" style="1" hidden="1" customWidth="1"/>
    <col min="694" max="694" width="59.54296875" style="1" customWidth="1"/>
    <col min="695" max="695" width="5.1796875" style="1" bestFit="1" customWidth="1"/>
    <col min="696" max="696" width="9.453125" style="1" customWidth="1"/>
    <col min="697" max="697" width="12.1796875" style="1" customWidth="1"/>
    <col min="698" max="698" width="14.81640625" style="1" bestFit="1" customWidth="1"/>
    <col min="699" max="699" width="12" style="1" customWidth="1"/>
    <col min="700" max="700" width="14.81640625" style="1" bestFit="1" customWidth="1"/>
    <col min="701" max="701" width="12.453125" style="1" customWidth="1"/>
    <col min="702" max="702" width="14.81640625" style="1" bestFit="1" customWidth="1"/>
    <col min="703" max="703" width="11.26953125" style="1" bestFit="1" customWidth="1"/>
    <col min="704" max="704" width="15" style="1" customWidth="1"/>
    <col min="705" max="705" width="10.26953125" style="1" customWidth="1"/>
    <col min="706" max="706" width="14.81640625" style="1" bestFit="1" customWidth="1"/>
    <col min="707" max="707" width="3.453125" style="1" customWidth="1"/>
    <col min="708" max="947" width="11.453125" style="1"/>
    <col min="948" max="948" width="8.1796875" style="1" customWidth="1"/>
    <col min="949" max="949" width="0" style="1" hidden="1" customWidth="1"/>
    <col min="950" max="950" width="59.54296875" style="1" customWidth="1"/>
    <col min="951" max="951" width="5.1796875" style="1" bestFit="1" customWidth="1"/>
    <col min="952" max="952" width="9.453125" style="1" customWidth="1"/>
    <col min="953" max="953" width="12.1796875" style="1" customWidth="1"/>
    <col min="954" max="954" width="14.81640625" style="1" bestFit="1" customWidth="1"/>
    <col min="955" max="955" width="12" style="1" customWidth="1"/>
    <col min="956" max="956" width="14.81640625" style="1" bestFit="1" customWidth="1"/>
    <col min="957" max="957" width="12.453125" style="1" customWidth="1"/>
    <col min="958" max="958" width="14.81640625" style="1" bestFit="1" customWidth="1"/>
    <col min="959" max="959" width="11.26953125" style="1" bestFit="1" customWidth="1"/>
    <col min="960" max="960" width="15" style="1" customWidth="1"/>
    <col min="961" max="961" width="10.26953125" style="1" customWidth="1"/>
    <col min="962" max="962" width="14.81640625" style="1" bestFit="1" customWidth="1"/>
    <col min="963" max="963" width="3.453125" style="1" customWidth="1"/>
    <col min="964" max="1203" width="11.453125" style="1"/>
    <col min="1204" max="1204" width="8.1796875" style="1" customWidth="1"/>
    <col min="1205" max="1205" width="0" style="1" hidden="1" customWidth="1"/>
    <col min="1206" max="1206" width="59.54296875" style="1" customWidth="1"/>
    <col min="1207" max="1207" width="5.1796875" style="1" bestFit="1" customWidth="1"/>
    <col min="1208" max="1208" width="9.453125" style="1" customWidth="1"/>
    <col min="1209" max="1209" width="12.1796875" style="1" customWidth="1"/>
    <col min="1210" max="1210" width="14.81640625" style="1" bestFit="1" customWidth="1"/>
    <col min="1211" max="1211" width="12" style="1" customWidth="1"/>
    <col min="1212" max="1212" width="14.81640625" style="1" bestFit="1" customWidth="1"/>
    <col min="1213" max="1213" width="12.453125" style="1" customWidth="1"/>
    <col min="1214" max="1214" width="14.81640625" style="1" bestFit="1" customWidth="1"/>
    <col min="1215" max="1215" width="11.26953125" style="1" bestFit="1" customWidth="1"/>
    <col min="1216" max="1216" width="15" style="1" customWidth="1"/>
    <col min="1217" max="1217" width="10.26953125" style="1" customWidth="1"/>
    <col min="1218" max="1218" width="14.81640625" style="1" bestFit="1" customWidth="1"/>
    <col min="1219" max="1219" width="3.453125" style="1" customWidth="1"/>
    <col min="1220" max="1459" width="11.453125" style="1"/>
    <col min="1460" max="1460" width="8.1796875" style="1" customWidth="1"/>
    <col min="1461" max="1461" width="0" style="1" hidden="1" customWidth="1"/>
    <col min="1462" max="1462" width="59.54296875" style="1" customWidth="1"/>
    <col min="1463" max="1463" width="5.1796875" style="1" bestFit="1" customWidth="1"/>
    <col min="1464" max="1464" width="9.453125" style="1" customWidth="1"/>
    <col min="1465" max="1465" width="12.1796875" style="1" customWidth="1"/>
    <col min="1466" max="1466" width="14.81640625" style="1" bestFit="1" customWidth="1"/>
    <col min="1467" max="1467" width="12" style="1" customWidth="1"/>
    <col min="1468" max="1468" width="14.81640625" style="1" bestFit="1" customWidth="1"/>
    <col min="1469" max="1469" width="12.453125" style="1" customWidth="1"/>
    <col min="1470" max="1470" width="14.81640625" style="1" bestFit="1" customWidth="1"/>
    <col min="1471" max="1471" width="11.26953125" style="1" bestFit="1" customWidth="1"/>
    <col min="1472" max="1472" width="15" style="1" customWidth="1"/>
    <col min="1473" max="1473" width="10.26953125" style="1" customWidth="1"/>
    <col min="1474" max="1474" width="14.81640625" style="1" bestFit="1" customWidth="1"/>
    <col min="1475" max="1475" width="3.453125" style="1" customWidth="1"/>
    <col min="1476" max="1715" width="11.453125" style="1"/>
    <col min="1716" max="1716" width="8.1796875" style="1" customWidth="1"/>
    <col min="1717" max="1717" width="0" style="1" hidden="1" customWidth="1"/>
    <col min="1718" max="1718" width="59.54296875" style="1" customWidth="1"/>
    <col min="1719" max="1719" width="5.1796875" style="1" bestFit="1" customWidth="1"/>
    <col min="1720" max="1720" width="9.453125" style="1" customWidth="1"/>
    <col min="1721" max="1721" width="12.1796875" style="1" customWidth="1"/>
    <col min="1722" max="1722" width="14.81640625" style="1" bestFit="1" customWidth="1"/>
    <col min="1723" max="1723" width="12" style="1" customWidth="1"/>
    <col min="1724" max="1724" width="14.81640625" style="1" bestFit="1" customWidth="1"/>
    <col min="1725" max="1725" width="12.453125" style="1" customWidth="1"/>
    <col min="1726" max="1726" width="14.81640625" style="1" bestFit="1" customWidth="1"/>
    <col min="1727" max="1727" width="11.26953125" style="1" bestFit="1" customWidth="1"/>
    <col min="1728" max="1728" width="15" style="1" customWidth="1"/>
    <col min="1729" max="1729" width="10.26953125" style="1" customWidth="1"/>
    <col min="1730" max="1730" width="14.81640625" style="1" bestFit="1" customWidth="1"/>
    <col min="1731" max="1731" width="3.453125" style="1" customWidth="1"/>
    <col min="1732" max="1971" width="11.453125" style="1"/>
    <col min="1972" max="1972" width="8.1796875" style="1" customWidth="1"/>
    <col min="1973" max="1973" width="0" style="1" hidden="1" customWidth="1"/>
    <col min="1974" max="1974" width="59.54296875" style="1" customWidth="1"/>
    <col min="1975" max="1975" width="5.1796875" style="1" bestFit="1" customWidth="1"/>
    <col min="1976" max="1976" width="9.453125" style="1" customWidth="1"/>
    <col min="1977" max="1977" width="12.1796875" style="1" customWidth="1"/>
    <col min="1978" max="1978" width="14.81640625" style="1" bestFit="1" customWidth="1"/>
    <col min="1979" max="1979" width="12" style="1" customWidth="1"/>
    <col min="1980" max="1980" width="14.81640625" style="1" bestFit="1" customWidth="1"/>
    <col min="1981" max="1981" width="12.453125" style="1" customWidth="1"/>
    <col min="1982" max="1982" width="14.81640625" style="1" bestFit="1" customWidth="1"/>
    <col min="1983" max="1983" width="11.26953125" style="1" bestFit="1" customWidth="1"/>
    <col min="1984" max="1984" width="15" style="1" customWidth="1"/>
    <col min="1985" max="1985" width="10.26953125" style="1" customWidth="1"/>
    <col min="1986" max="1986" width="14.81640625" style="1" bestFit="1" customWidth="1"/>
    <col min="1987" max="1987" width="3.453125" style="1" customWidth="1"/>
    <col min="1988" max="2227" width="11.453125" style="1"/>
    <col min="2228" max="2228" width="8.1796875" style="1" customWidth="1"/>
    <col min="2229" max="2229" width="0" style="1" hidden="1" customWidth="1"/>
    <col min="2230" max="2230" width="59.54296875" style="1" customWidth="1"/>
    <col min="2231" max="2231" width="5.1796875" style="1" bestFit="1" customWidth="1"/>
    <col min="2232" max="2232" width="9.453125" style="1" customWidth="1"/>
    <col min="2233" max="2233" width="12.1796875" style="1" customWidth="1"/>
    <col min="2234" max="2234" width="14.81640625" style="1" bestFit="1" customWidth="1"/>
    <col min="2235" max="2235" width="12" style="1" customWidth="1"/>
    <col min="2236" max="2236" width="14.81640625" style="1" bestFit="1" customWidth="1"/>
    <col min="2237" max="2237" width="12.453125" style="1" customWidth="1"/>
    <col min="2238" max="2238" width="14.81640625" style="1" bestFit="1" customWidth="1"/>
    <col min="2239" max="2239" width="11.26953125" style="1" bestFit="1" customWidth="1"/>
    <col min="2240" max="2240" width="15" style="1" customWidth="1"/>
    <col min="2241" max="2241" width="10.26953125" style="1" customWidth="1"/>
    <col min="2242" max="2242" width="14.81640625" style="1" bestFit="1" customWidth="1"/>
    <col min="2243" max="2243" width="3.453125" style="1" customWidth="1"/>
    <col min="2244" max="2483" width="11.453125" style="1"/>
    <col min="2484" max="2484" width="8.1796875" style="1" customWidth="1"/>
    <col min="2485" max="2485" width="0" style="1" hidden="1" customWidth="1"/>
    <col min="2486" max="2486" width="59.54296875" style="1" customWidth="1"/>
    <col min="2487" max="2487" width="5.1796875" style="1" bestFit="1" customWidth="1"/>
    <col min="2488" max="2488" width="9.453125" style="1" customWidth="1"/>
    <col min="2489" max="2489" width="12.1796875" style="1" customWidth="1"/>
    <col min="2490" max="2490" width="14.81640625" style="1" bestFit="1" customWidth="1"/>
    <col min="2491" max="2491" width="12" style="1" customWidth="1"/>
    <col min="2492" max="2492" width="14.81640625" style="1" bestFit="1" customWidth="1"/>
    <col min="2493" max="2493" width="12.453125" style="1" customWidth="1"/>
    <col min="2494" max="2494" width="14.81640625" style="1" bestFit="1" customWidth="1"/>
    <col min="2495" max="2495" width="11.26953125" style="1" bestFit="1" customWidth="1"/>
    <col min="2496" max="2496" width="15" style="1" customWidth="1"/>
    <col min="2497" max="2497" width="10.26953125" style="1" customWidth="1"/>
    <col min="2498" max="2498" width="14.81640625" style="1" bestFit="1" customWidth="1"/>
    <col min="2499" max="2499" width="3.453125" style="1" customWidth="1"/>
    <col min="2500" max="2739" width="11.453125" style="1"/>
    <col min="2740" max="2740" width="8.1796875" style="1" customWidth="1"/>
    <col min="2741" max="2741" width="0" style="1" hidden="1" customWidth="1"/>
    <col min="2742" max="2742" width="59.54296875" style="1" customWidth="1"/>
    <col min="2743" max="2743" width="5.1796875" style="1" bestFit="1" customWidth="1"/>
    <col min="2744" max="2744" width="9.453125" style="1" customWidth="1"/>
    <col min="2745" max="2745" width="12.1796875" style="1" customWidth="1"/>
    <col min="2746" max="2746" width="14.81640625" style="1" bestFit="1" customWidth="1"/>
    <col min="2747" max="2747" width="12" style="1" customWidth="1"/>
    <col min="2748" max="2748" width="14.81640625" style="1" bestFit="1" customWidth="1"/>
    <col min="2749" max="2749" width="12.453125" style="1" customWidth="1"/>
    <col min="2750" max="2750" width="14.81640625" style="1" bestFit="1" customWidth="1"/>
    <col min="2751" max="2751" width="11.26953125" style="1" bestFit="1" customWidth="1"/>
    <col min="2752" max="2752" width="15" style="1" customWidth="1"/>
    <col min="2753" max="2753" width="10.26953125" style="1" customWidth="1"/>
    <col min="2754" max="2754" width="14.81640625" style="1" bestFit="1" customWidth="1"/>
    <col min="2755" max="2755" width="3.453125" style="1" customWidth="1"/>
    <col min="2756" max="2995" width="11.453125" style="1"/>
    <col min="2996" max="2996" width="8.1796875" style="1" customWidth="1"/>
    <col min="2997" max="2997" width="0" style="1" hidden="1" customWidth="1"/>
    <col min="2998" max="2998" width="59.54296875" style="1" customWidth="1"/>
    <col min="2999" max="2999" width="5.1796875" style="1" bestFit="1" customWidth="1"/>
    <col min="3000" max="3000" width="9.453125" style="1" customWidth="1"/>
    <col min="3001" max="3001" width="12.1796875" style="1" customWidth="1"/>
    <col min="3002" max="3002" width="14.81640625" style="1" bestFit="1" customWidth="1"/>
    <col min="3003" max="3003" width="12" style="1" customWidth="1"/>
    <col min="3004" max="3004" width="14.81640625" style="1" bestFit="1" customWidth="1"/>
    <col min="3005" max="3005" width="12.453125" style="1" customWidth="1"/>
    <col min="3006" max="3006" width="14.81640625" style="1" bestFit="1" customWidth="1"/>
    <col min="3007" max="3007" width="11.26953125" style="1" bestFit="1" customWidth="1"/>
    <col min="3008" max="3008" width="15" style="1" customWidth="1"/>
    <col min="3009" max="3009" width="10.26953125" style="1" customWidth="1"/>
    <col min="3010" max="3010" width="14.81640625" style="1" bestFit="1" customWidth="1"/>
    <col min="3011" max="3011" width="3.453125" style="1" customWidth="1"/>
    <col min="3012" max="3251" width="11.453125" style="1"/>
    <col min="3252" max="3252" width="8.1796875" style="1" customWidth="1"/>
    <col min="3253" max="3253" width="0" style="1" hidden="1" customWidth="1"/>
    <col min="3254" max="3254" width="59.54296875" style="1" customWidth="1"/>
    <col min="3255" max="3255" width="5.1796875" style="1" bestFit="1" customWidth="1"/>
    <col min="3256" max="3256" width="9.453125" style="1" customWidth="1"/>
    <col min="3257" max="3257" width="12.1796875" style="1" customWidth="1"/>
    <col min="3258" max="3258" width="14.81640625" style="1" bestFit="1" customWidth="1"/>
    <col min="3259" max="3259" width="12" style="1" customWidth="1"/>
    <col min="3260" max="3260" width="14.81640625" style="1" bestFit="1" customWidth="1"/>
    <col min="3261" max="3261" width="12.453125" style="1" customWidth="1"/>
    <col min="3262" max="3262" width="14.81640625" style="1" bestFit="1" customWidth="1"/>
    <col min="3263" max="3263" width="11.26953125" style="1" bestFit="1" customWidth="1"/>
    <col min="3264" max="3264" width="15" style="1" customWidth="1"/>
    <col min="3265" max="3265" width="10.26953125" style="1" customWidth="1"/>
    <col min="3266" max="3266" width="14.81640625" style="1" bestFit="1" customWidth="1"/>
    <col min="3267" max="3267" width="3.453125" style="1" customWidth="1"/>
    <col min="3268" max="3507" width="11.453125" style="1"/>
    <col min="3508" max="3508" width="8.1796875" style="1" customWidth="1"/>
    <col min="3509" max="3509" width="0" style="1" hidden="1" customWidth="1"/>
    <col min="3510" max="3510" width="59.54296875" style="1" customWidth="1"/>
    <col min="3511" max="3511" width="5.1796875" style="1" bestFit="1" customWidth="1"/>
    <col min="3512" max="3512" width="9.453125" style="1" customWidth="1"/>
    <col min="3513" max="3513" width="12.1796875" style="1" customWidth="1"/>
    <col min="3514" max="3514" width="14.81640625" style="1" bestFit="1" customWidth="1"/>
    <col min="3515" max="3515" width="12" style="1" customWidth="1"/>
    <col min="3516" max="3516" width="14.81640625" style="1" bestFit="1" customWidth="1"/>
    <col min="3517" max="3517" width="12.453125" style="1" customWidth="1"/>
    <col min="3518" max="3518" width="14.81640625" style="1" bestFit="1" customWidth="1"/>
    <col min="3519" max="3519" width="11.26953125" style="1" bestFit="1" customWidth="1"/>
    <col min="3520" max="3520" width="15" style="1" customWidth="1"/>
    <col min="3521" max="3521" width="10.26953125" style="1" customWidth="1"/>
    <col min="3522" max="3522" width="14.81640625" style="1" bestFit="1" customWidth="1"/>
    <col min="3523" max="3523" width="3.453125" style="1" customWidth="1"/>
    <col min="3524" max="3763" width="11.453125" style="1"/>
    <col min="3764" max="3764" width="8.1796875" style="1" customWidth="1"/>
    <col min="3765" max="3765" width="0" style="1" hidden="1" customWidth="1"/>
    <col min="3766" max="3766" width="59.54296875" style="1" customWidth="1"/>
    <col min="3767" max="3767" width="5.1796875" style="1" bestFit="1" customWidth="1"/>
    <col min="3768" max="3768" width="9.453125" style="1" customWidth="1"/>
    <col min="3769" max="3769" width="12.1796875" style="1" customWidth="1"/>
    <col min="3770" max="3770" width="14.81640625" style="1" bestFit="1" customWidth="1"/>
    <col min="3771" max="3771" width="12" style="1" customWidth="1"/>
    <col min="3772" max="3772" width="14.81640625" style="1" bestFit="1" customWidth="1"/>
    <col min="3773" max="3773" width="12.453125" style="1" customWidth="1"/>
    <col min="3774" max="3774" width="14.81640625" style="1" bestFit="1" customWidth="1"/>
    <col min="3775" max="3775" width="11.26953125" style="1" bestFit="1" customWidth="1"/>
    <col min="3776" max="3776" width="15" style="1" customWidth="1"/>
    <col min="3777" max="3777" width="10.26953125" style="1" customWidth="1"/>
    <col min="3778" max="3778" width="14.81640625" style="1" bestFit="1" customWidth="1"/>
    <col min="3779" max="3779" width="3.453125" style="1" customWidth="1"/>
    <col min="3780" max="4019" width="11.453125" style="1"/>
    <col min="4020" max="4020" width="8.1796875" style="1" customWidth="1"/>
    <col min="4021" max="4021" width="0" style="1" hidden="1" customWidth="1"/>
    <col min="4022" max="4022" width="59.54296875" style="1" customWidth="1"/>
    <col min="4023" max="4023" width="5.1796875" style="1" bestFit="1" customWidth="1"/>
    <col min="4024" max="4024" width="9.453125" style="1" customWidth="1"/>
    <col min="4025" max="4025" width="12.1796875" style="1" customWidth="1"/>
    <col min="4026" max="4026" width="14.81640625" style="1" bestFit="1" customWidth="1"/>
    <col min="4027" max="4027" width="12" style="1" customWidth="1"/>
    <col min="4028" max="4028" width="14.81640625" style="1" bestFit="1" customWidth="1"/>
    <col min="4029" max="4029" width="12.453125" style="1" customWidth="1"/>
    <col min="4030" max="4030" width="14.81640625" style="1" bestFit="1" customWidth="1"/>
    <col min="4031" max="4031" width="11.26953125" style="1" bestFit="1" customWidth="1"/>
    <col min="4032" max="4032" width="15" style="1" customWidth="1"/>
    <col min="4033" max="4033" width="10.26953125" style="1" customWidth="1"/>
    <col min="4034" max="4034" width="14.81640625" style="1" bestFit="1" customWidth="1"/>
    <col min="4035" max="4035" width="3.453125" style="1" customWidth="1"/>
    <col min="4036" max="4275" width="11.453125" style="1"/>
    <col min="4276" max="4276" width="8.1796875" style="1" customWidth="1"/>
    <col min="4277" max="4277" width="0" style="1" hidden="1" customWidth="1"/>
    <col min="4278" max="4278" width="59.54296875" style="1" customWidth="1"/>
    <col min="4279" max="4279" width="5.1796875" style="1" bestFit="1" customWidth="1"/>
    <col min="4280" max="4280" width="9.453125" style="1" customWidth="1"/>
    <col min="4281" max="4281" width="12.1796875" style="1" customWidth="1"/>
    <col min="4282" max="4282" width="14.81640625" style="1" bestFit="1" customWidth="1"/>
    <col min="4283" max="4283" width="12" style="1" customWidth="1"/>
    <col min="4284" max="4284" width="14.81640625" style="1" bestFit="1" customWidth="1"/>
    <col min="4285" max="4285" width="12.453125" style="1" customWidth="1"/>
    <col min="4286" max="4286" width="14.81640625" style="1" bestFit="1" customWidth="1"/>
    <col min="4287" max="4287" width="11.26953125" style="1" bestFit="1" customWidth="1"/>
    <col min="4288" max="4288" width="15" style="1" customWidth="1"/>
    <col min="4289" max="4289" width="10.26953125" style="1" customWidth="1"/>
    <col min="4290" max="4290" width="14.81640625" style="1" bestFit="1" customWidth="1"/>
    <col min="4291" max="4291" width="3.453125" style="1" customWidth="1"/>
    <col min="4292" max="4531" width="11.453125" style="1"/>
    <col min="4532" max="4532" width="8.1796875" style="1" customWidth="1"/>
    <col min="4533" max="4533" width="0" style="1" hidden="1" customWidth="1"/>
    <col min="4534" max="4534" width="59.54296875" style="1" customWidth="1"/>
    <col min="4535" max="4535" width="5.1796875" style="1" bestFit="1" customWidth="1"/>
    <col min="4536" max="4536" width="9.453125" style="1" customWidth="1"/>
    <col min="4537" max="4537" width="12.1796875" style="1" customWidth="1"/>
    <col min="4538" max="4538" width="14.81640625" style="1" bestFit="1" customWidth="1"/>
    <col min="4539" max="4539" width="12" style="1" customWidth="1"/>
    <col min="4540" max="4540" width="14.81640625" style="1" bestFit="1" customWidth="1"/>
    <col min="4541" max="4541" width="12.453125" style="1" customWidth="1"/>
    <col min="4542" max="4542" width="14.81640625" style="1" bestFit="1" customWidth="1"/>
    <col min="4543" max="4543" width="11.26953125" style="1" bestFit="1" customWidth="1"/>
    <col min="4544" max="4544" width="15" style="1" customWidth="1"/>
    <col min="4545" max="4545" width="10.26953125" style="1" customWidth="1"/>
    <col min="4546" max="4546" width="14.81640625" style="1" bestFit="1" customWidth="1"/>
    <col min="4547" max="4547" width="3.453125" style="1" customWidth="1"/>
    <col min="4548" max="4787" width="11.453125" style="1"/>
    <col min="4788" max="4788" width="8.1796875" style="1" customWidth="1"/>
    <col min="4789" max="4789" width="0" style="1" hidden="1" customWidth="1"/>
    <col min="4790" max="4790" width="59.54296875" style="1" customWidth="1"/>
    <col min="4791" max="4791" width="5.1796875" style="1" bestFit="1" customWidth="1"/>
    <col min="4792" max="4792" width="9.453125" style="1" customWidth="1"/>
    <col min="4793" max="4793" width="12.1796875" style="1" customWidth="1"/>
    <col min="4794" max="4794" width="14.81640625" style="1" bestFit="1" customWidth="1"/>
    <col min="4795" max="4795" width="12" style="1" customWidth="1"/>
    <col min="4796" max="4796" width="14.81640625" style="1" bestFit="1" customWidth="1"/>
    <col min="4797" max="4797" width="12.453125" style="1" customWidth="1"/>
    <col min="4798" max="4798" width="14.81640625" style="1" bestFit="1" customWidth="1"/>
    <col min="4799" max="4799" width="11.26953125" style="1" bestFit="1" customWidth="1"/>
    <col min="4800" max="4800" width="15" style="1" customWidth="1"/>
    <col min="4801" max="4801" width="10.26953125" style="1" customWidth="1"/>
    <col min="4802" max="4802" width="14.81640625" style="1" bestFit="1" customWidth="1"/>
    <col min="4803" max="4803" width="3.453125" style="1" customWidth="1"/>
    <col min="4804" max="5043" width="11.453125" style="1"/>
    <col min="5044" max="5044" width="8.1796875" style="1" customWidth="1"/>
    <col min="5045" max="5045" width="0" style="1" hidden="1" customWidth="1"/>
    <col min="5046" max="5046" width="59.54296875" style="1" customWidth="1"/>
    <col min="5047" max="5047" width="5.1796875" style="1" bestFit="1" customWidth="1"/>
    <col min="5048" max="5048" width="9.453125" style="1" customWidth="1"/>
    <col min="5049" max="5049" width="12.1796875" style="1" customWidth="1"/>
    <col min="5050" max="5050" width="14.81640625" style="1" bestFit="1" customWidth="1"/>
    <col min="5051" max="5051" width="12" style="1" customWidth="1"/>
    <col min="5052" max="5052" width="14.81640625" style="1" bestFit="1" customWidth="1"/>
    <col min="5053" max="5053" width="12.453125" style="1" customWidth="1"/>
    <col min="5054" max="5054" width="14.81640625" style="1" bestFit="1" customWidth="1"/>
    <col min="5055" max="5055" width="11.26953125" style="1" bestFit="1" customWidth="1"/>
    <col min="5056" max="5056" width="15" style="1" customWidth="1"/>
    <col min="5057" max="5057" width="10.26953125" style="1" customWidth="1"/>
    <col min="5058" max="5058" width="14.81640625" style="1" bestFit="1" customWidth="1"/>
    <col min="5059" max="5059" width="3.453125" style="1" customWidth="1"/>
    <col min="5060" max="5299" width="11.453125" style="1"/>
    <col min="5300" max="5300" width="8.1796875" style="1" customWidth="1"/>
    <col min="5301" max="5301" width="0" style="1" hidden="1" customWidth="1"/>
    <col min="5302" max="5302" width="59.54296875" style="1" customWidth="1"/>
    <col min="5303" max="5303" width="5.1796875" style="1" bestFit="1" customWidth="1"/>
    <col min="5304" max="5304" width="9.453125" style="1" customWidth="1"/>
    <col min="5305" max="5305" width="12.1796875" style="1" customWidth="1"/>
    <col min="5306" max="5306" width="14.81640625" style="1" bestFit="1" customWidth="1"/>
    <col min="5307" max="5307" width="12" style="1" customWidth="1"/>
    <col min="5308" max="5308" width="14.81640625" style="1" bestFit="1" customWidth="1"/>
    <col min="5309" max="5309" width="12.453125" style="1" customWidth="1"/>
    <col min="5310" max="5310" width="14.81640625" style="1" bestFit="1" customWidth="1"/>
    <col min="5311" max="5311" width="11.26953125" style="1" bestFit="1" customWidth="1"/>
    <col min="5312" max="5312" width="15" style="1" customWidth="1"/>
    <col min="5313" max="5313" width="10.26953125" style="1" customWidth="1"/>
    <col min="5314" max="5314" width="14.81640625" style="1" bestFit="1" customWidth="1"/>
    <col min="5315" max="5315" width="3.453125" style="1" customWidth="1"/>
    <col min="5316" max="5555" width="11.453125" style="1"/>
    <col min="5556" max="5556" width="8.1796875" style="1" customWidth="1"/>
    <col min="5557" max="5557" width="0" style="1" hidden="1" customWidth="1"/>
    <col min="5558" max="5558" width="59.54296875" style="1" customWidth="1"/>
    <col min="5559" max="5559" width="5.1796875" style="1" bestFit="1" customWidth="1"/>
    <col min="5560" max="5560" width="9.453125" style="1" customWidth="1"/>
    <col min="5561" max="5561" width="12.1796875" style="1" customWidth="1"/>
    <col min="5562" max="5562" width="14.81640625" style="1" bestFit="1" customWidth="1"/>
    <col min="5563" max="5563" width="12" style="1" customWidth="1"/>
    <col min="5564" max="5564" width="14.81640625" style="1" bestFit="1" customWidth="1"/>
    <col min="5565" max="5565" width="12.453125" style="1" customWidth="1"/>
    <col min="5566" max="5566" width="14.81640625" style="1" bestFit="1" customWidth="1"/>
    <col min="5567" max="5567" width="11.26953125" style="1" bestFit="1" customWidth="1"/>
    <col min="5568" max="5568" width="15" style="1" customWidth="1"/>
    <col min="5569" max="5569" width="10.26953125" style="1" customWidth="1"/>
    <col min="5570" max="5570" width="14.81640625" style="1" bestFit="1" customWidth="1"/>
    <col min="5571" max="5571" width="3.453125" style="1" customWidth="1"/>
    <col min="5572" max="5811" width="11.453125" style="1"/>
    <col min="5812" max="5812" width="8.1796875" style="1" customWidth="1"/>
    <col min="5813" max="5813" width="0" style="1" hidden="1" customWidth="1"/>
    <col min="5814" max="5814" width="59.54296875" style="1" customWidth="1"/>
    <col min="5815" max="5815" width="5.1796875" style="1" bestFit="1" customWidth="1"/>
    <col min="5816" max="5816" width="9.453125" style="1" customWidth="1"/>
    <col min="5817" max="5817" width="12.1796875" style="1" customWidth="1"/>
    <col min="5818" max="5818" width="14.81640625" style="1" bestFit="1" customWidth="1"/>
    <col min="5819" max="5819" width="12" style="1" customWidth="1"/>
    <col min="5820" max="5820" width="14.81640625" style="1" bestFit="1" customWidth="1"/>
    <col min="5821" max="5821" width="12.453125" style="1" customWidth="1"/>
    <col min="5822" max="5822" width="14.81640625" style="1" bestFit="1" customWidth="1"/>
    <col min="5823" max="5823" width="11.26953125" style="1" bestFit="1" customWidth="1"/>
    <col min="5824" max="5824" width="15" style="1" customWidth="1"/>
    <col min="5825" max="5825" width="10.26953125" style="1" customWidth="1"/>
    <col min="5826" max="5826" width="14.81640625" style="1" bestFit="1" customWidth="1"/>
    <col min="5827" max="5827" width="3.453125" style="1" customWidth="1"/>
    <col min="5828" max="6067" width="11.453125" style="1"/>
    <col min="6068" max="6068" width="8.1796875" style="1" customWidth="1"/>
    <col min="6069" max="6069" width="0" style="1" hidden="1" customWidth="1"/>
    <col min="6070" max="6070" width="59.54296875" style="1" customWidth="1"/>
    <col min="6071" max="6071" width="5.1796875" style="1" bestFit="1" customWidth="1"/>
    <col min="6072" max="6072" width="9.453125" style="1" customWidth="1"/>
    <col min="6073" max="6073" width="12.1796875" style="1" customWidth="1"/>
    <col min="6074" max="6074" width="14.81640625" style="1" bestFit="1" customWidth="1"/>
    <col min="6075" max="6075" width="12" style="1" customWidth="1"/>
    <col min="6076" max="6076" width="14.81640625" style="1" bestFit="1" customWidth="1"/>
    <col min="6077" max="6077" width="12.453125" style="1" customWidth="1"/>
    <col min="6078" max="6078" width="14.81640625" style="1" bestFit="1" customWidth="1"/>
    <col min="6079" max="6079" width="11.26953125" style="1" bestFit="1" customWidth="1"/>
    <col min="6080" max="6080" width="15" style="1" customWidth="1"/>
    <col min="6081" max="6081" width="10.26953125" style="1" customWidth="1"/>
    <col min="6082" max="6082" width="14.81640625" style="1" bestFit="1" customWidth="1"/>
    <col min="6083" max="6083" width="3.453125" style="1" customWidth="1"/>
    <col min="6084" max="6323" width="11.453125" style="1"/>
    <col min="6324" max="6324" width="8.1796875" style="1" customWidth="1"/>
    <col min="6325" max="6325" width="0" style="1" hidden="1" customWidth="1"/>
    <col min="6326" max="6326" width="59.54296875" style="1" customWidth="1"/>
    <col min="6327" max="6327" width="5.1796875" style="1" bestFit="1" customWidth="1"/>
    <col min="6328" max="6328" width="9.453125" style="1" customWidth="1"/>
    <col min="6329" max="6329" width="12.1796875" style="1" customWidth="1"/>
    <col min="6330" max="6330" width="14.81640625" style="1" bestFit="1" customWidth="1"/>
    <col min="6331" max="6331" width="12" style="1" customWidth="1"/>
    <col min="6332" max="6332" width="14.81640625" style="1" bestFit="1" customWidth="1"/>
    <col min="6333" max="6333" width="12.453125" style="1" customWidth="1"/>
    <col min="6334" max="6334" width="14.81640625" style="1" bestFit="1" customWidth="1"/>
    <col min="6335" max="6335" width="11.26953125" style="1" bestFit="1" customWidth="1"/>
    <col min="6336" max="6336" width="15" style="1" customWidth="1"/>
    <col min="6337" max="6337" width="10.26953125" style="1" customWidth="1"/>
    <col min="6338" max="6338" width="14.81640625" style="1" bestFit="1" customWidth="1"/>
    <col min="6339" max="6339" width="3.453125" style="1" customWidth="1"/>
    <col min="6340" max="6579" width="11.453125" style="1"/>
    <col min="6580" max="6580" width="8.1796875" style="1" customWidth="1"/>
    <col min="6581" max="6581" width="0" style="1" hidden="1" customWidth="1"/>
    <col min="6582" max="6582" width="59.54296875" style="1" customWidth="1"/>
    <col min="6583" max="6583" width="5.1796875" style="1" bestFit="1" customWidth="1"/>
    <col min="6584" max="6584" width="9.453125" style="1" customWidth="1"/>
    <col min="6585" max="6585" width="12.1796875" style="1" customWidth="1"/>
    <col min="6586" max="6586" width="14.81640625" style="1" bestFit="1" customWidth="1"/>
    <col min="6587" max="6587" width="12" style="1" customWidth="1"/>
    <col min="6588" max="6588" width="14.81640625" style="1" bestFit="1" customWidth="1"/>
    <col min="6589" max="6589" width="12.453125" style="1" customWidth="1"/>
    <col min="6590" max="6590" width="14.81640625" style="1" bestFit="1" customWidth="1"/>
    <col min="6591" max="6591" width="11.26953125" style="1" bestFit="1" customWidth="1"/>
    <col min="6592" max="6592" width="15" style="1" customWidth="1"/>
    <col min="6593" max="6593" width="10.26953125" style="1" customWidth="1"/>
    <col min="6594" max="6594" width="14.81640625" style="1" bestFit="1" customWidth="1"/>
    <col min="6595" max="6595" width="3.453125" style="1" customWidth="1"/>
    <col min="6596" max="6835" width="11.453125" style="1"/>
    <col min="6836" max="6836" width="8.1796875" style="1" customWidth="1"/>
    <col min="6837" max="6837" width="0" style="1" hidden="1" customWidth="1"/>
    <col min="6838" max="6838" width="59.54296875" style="1" customWidth="1"/>
    <col min="6839" max="6839" width="5.1796875" style="1" bestFit="1" customWidth="1"/>
    <col min="6840" max="6840" width="9.453125" style="1" customWidth="1"/>
    <col min="6841" max="6841" width="12.1796875" style="1" customWidth="1"/>
    <col min="6842" max="6842" width="14.81640625" style="1" bestFit="1" customWidth="1"/>
    <col min="6843" max="6843" width="12" style="1" customWidth="1"/>
    <col min="6844" max="6844" width="14.81640625" style="1" bestFit="1" customWidth="1"/>
    <col min="6845" max="6845" width="12.453125" style="1" customWidth="1"/>
    <col min="6846" max="6846" width="14.81640625" style="1" bestFit="1" customWidth="1"/>
    <col min="6847" max="6847" width="11.26953125" style="1" bestFit="1" customWidth="1"/>
    <col min="6848" max="6848" width="15" style="1" customWidth="1"/>
    <col min="6849" max="6849" width="10.26953125" style="1" customWidth="1"/>
    <col min="6850" max="6850" width="14.81640625" style="1" bestFit="1" customWidth="1"/>
    <col min="6851" max="6851" width="3.453125" style="1" customWidth="1"/>
    <col min="6852" max="7091" width="11.453125" style="1"/>
    <col min="7092" max="7092" width="8.1796875" style="1" customWidth="1"/>
    <col min="7093" max="7093" width="0" style="1" hidden="1" customWidth="1"/>
    <col min="7094" max="7094" width="59.54296875" style="1" customWidth="1"/>
    <col min="7095" max="7095" width="5.1796875" style="1" bestFit="1" customWidth="1"/>
    <col min="7096" max="7096" width="9.453125" style="1" customWidth="1"/>
    <col min="7097" max="7097" width="12.1796875" style="1" customWidth="1"/>
    <col min="7098" max="7098" width="14.81640625" style="1" bestFit="1" customWidth="1"/>
    <col min="7099" max="7099" width="12" style="1" customWidth="1"/>
    <col min="7100" max="7100" width="14.81640625" style="1" bestFit="1" customWidth="1"/>
    <col min="7101" max="7101" width="12.453125" style="1" customWidth="1"/>
    <col min="7102" max="7102" width="14.81640625" style="1" bestFit="1" customWidth="1"/>
    <col min="7103" max="7103" width="11.26953125" style="1" bestFit="1" customWidth="1"/>
    <col min="7104" max="7104" width="15" style="1" customWidth="1"/>
    <col min="7105" max="7105" width="10.26953125" style="1" customWidth="1"/>
    <col min="7106" max="7106" width="14.81640625" style="1" bestFit="1" customWidth="1"/>
    <col min="7107" max="7107" width="3.453125" style="1" customWidth="1"/>
    <col min="7108" max="7347" width="11.453125" style="1"/>
    <col min="7348" max="7348" width="8.1796875" style="1" customWidth="1"/>
    <col min="7349" max="7349" width="0" style="1" hidden="1" customWidth="1"/>
    <col min="7350" max="7350" width="59.54296875" style="1" customWidth="1"/>
    <col min="7351" max="7351" width="5.1796875" style="1" bestFit="1" customWidth="1"/>
    <col min="7352" max="7352" width="9.453125" style="1" customWidth="1"/>
    <col min="7353" max="7353" width="12.1796875" style="1" customWidth="1"/>
    <col min="7354" max="7354" width="14.81640625" style="1" bestFit="1" customWidth="1"/>
    <col min="7355" max="7355" width="12" style="1" customWidth="1"/>
    <col min="7356" max="7356" width="14.81640625" style="1" bestFit="1" customWidth="1"/>
    <col min="7357" max="7357" width="12.453125" style="1" customWidth="1"/>
    <col min="7358" max="7358" width="14.81640625" style="1" bestFit="1" customWidth="1"/>
    <col min="7359" max="7359" width="11.26953125" style="1" bestFit="1" customWidth="1"/>
    <col min="7360" max="7360" width="15" style="1" customWidth="1"/>
    <col min="7361" max="7361" width="10.26953125" style="1" customWidth="1"/>
    <col min="7362" max="7362" width="14.81640625" style="1" bestFit="1" customWidth="1"/>
    <col min="7363" max="7363" width="3.453125" style="1" customWidth="1"/>
    <col min="7364" max="7603" width="11.453125" style="1"/>
    <col min="7604" max="7604" width="8.1796875" style="1" customWidth="1"/>
    <col min="7605" max="7605" width="0" style="1" hidden="1" customWidth="1"/>
    <col min="7606" max="7606" width="59.54296875" style="1" customWidth="1"/>
    <col min="7607" max="7607" width="5.1796875" style="1" bestFit="1" customWidth="1"/>
    <col min="7608" max="7608" width="9.453125" style="1" customWidth="1"/>
    <col min="7609" max="7609" width="12.1796875" style="1" customWidth="1"/>
    <col min="7610" max="7610" width="14.81640625" style="1" bestFit="1" customWidth="1"/>
    <col min="7611" max="7611" width="12" style="1" customWidth="1"/>
    <col min="7612" max="7612" width="14.81640625" style="1" bestFit="1" customWidth="1"/>
    <col min="7613" max="7613" width="12.453125" style="1" customWidth="1"/>
    <col min="7614" max="7614" width="14.81640625" style="1" bestFit="1" customWidth="1"/>
    <col min="7615" max="7615" width="11.26953125" style="1" bestFit="1" customWidth="1"/>
    <col min="7616" max="7616" width="15" style="1" customWidth="1"/>
    <col min="7617" max="7617" width="10.26953125" style="1" customWidth="1"/>
    <col min="7618" max="7618" width="14.81640625" style="1" bestFit="1" customWidth="1"/>
    <col min="7619" max="7619" width="3.453125" style="1" customWidth="1"/>
    <col min="7620" max="7859" width="11.453125" style="1"/>
    <col min="7860" max="7860" width="8.1796875" style="1" customWidth="1"/>
    <col min="7861" max="7861" width="0" style="1" hidden="1" customWidth="1"/>
    <col min="7862" max="7862" width="59.54296875" style="1" customWidth="1"/>
    <col min="7863" max="7863" width="5.1796875" style="1" bestFit="1" customWidth="1"/>
    <col min="7864" max="7864" width="9.453125" style="1" customWidth="1"/>
    <col min="7865" max="7865" width="12.1796875" style="1" customWidth="1"/>
    <col min="7866" max="7866" width="14.81640625" style="1" bestFit="1" customWidth="1"/>
    <col min="7867" max="7867" width="12" style="1" customWidth="1"/>
    <col min="7868" max="7868" width="14.81640625" style="1" bestFit="1" customWidth="1"/>
    <col min="7869" max="7869" width="12.453125" style="1" customWidth="1"/>
    <col min="7870" max="7870" width="14.81640625" style="1" bestFit="1" customWidth="1"/>
    <col min="7871" max="7871" width="11.26953125" style="1" bestFit="1" customWidth="1"/>
    <col min="7872" max="7872" width="15" style="1" customWidth="1"/>
    <col min="7873" max="7873" width="10.26953125" style="1" customWidth="1"/>
    <col min="7874" max="7874" width="14.81640625" style="1" bestFit="1" customWidth="1"/>
    <col min="7875" max="7875" width="3.453125" style="1" customWidth="1"/>
    <col min="7876" max="8115" width="11.453125" style="1"/>
    <col min="8116" max="8116" width="8.1796875" style="1" customWidth="1"/>
    <col min="8117" max="8117" width="0" style="1" hidden="1" customWidth="1"/>
    <col min="8118" max="8118" width="59.54296875" style="1" customWidth="1"/>
    <col min="8119" max="8119" width="5.1796875" style="1" bestFit="1" customWidth="1"/>
    <col min="8120" max="8120" width="9.453125" style="1" customWidth="1"/>
    <col min="8121" max="8121" width="12.1796875" style="1" customWidth="1"/>
    <col min="8122" max="8122" width="14.81640625" style="1" bestFit="1" customWidth="1"/>
    <col min="8123" max="8123" width="12" style="1" customWidth="1"/>
    <col min="8124" max="8124" width="14.81640625" style="1" bestFit="1" customWidth="1"/>
    <col min="8125" max="8125" width="12.453125" style="1" customWidth="1"/>
    <col min="8126" max="8126" width="14.81640625" style="1" bestFit="1" customWidth="1"/>
    <col min="8127" max="8127" width="11.26953125" style="1" bestFit="1" customWidth="1"/>
    <col min="8128" max="8128" width="15" style="1" customWidth="1"/>
    <col min="8129" max="8129" width="10.26953125" style="1" customWidth="1"/>
    <col min="8130" max="8130" width="14.81640625" style="1" bestFit="1" customWidth="1"/>
    <col min="8131" max="8131" width="3.453125" style="1" customWidth="1"/>
    <col min="8132" max="8371" width="11.453125" style="1"/>
    <col min="8372" max="8372" width="8.1796875" style="1" customWidth="1"/>
    <col min="8373" max="8373" width="0" style="1" hidden="1" customWidth="1"/>
    <col min="8374" max="8374" width="59.54296875" style="1" customWidth="1"/>
    <col min="8375" max="8375" width="5.1796875" style="1" bestFit="1" customWidth="1"/>
    <col min="8376" max="8376" width="9.453125" style="1" customWidth="1"/>
    <col min="8377" max="8377" width="12.1796875" style="1" customWidth="1"/>
    <col min="8378" max="8378" width="14.81640625" style="1" bestFit="1" customWidth="1"/>
    <col min="8379" max="8379" width="12" style="1" customWidth="1"/>
    <col min="8380" max="8380" width="14.81640625" style="1" bestFit="1" customWidth="1"/>
    <col min="8381" max="8381" width="12.453125" style="1" customWidth="1"/>
    <col min="8382" max="8382" width="14.81640625" style="1" bestFit="1" customWidth="1"/>
    <col min="8383" max="8383" width="11.26953125" style="1" bestFit="1" customWidth="1"/>
    <col min="8384" max="8384" width="15" style="1" customWidth="1"/>
    <col min="8385" max="8385" width="10.26953125" style="1" customWidth="1"/>
    <col min="8386" max="8386" width="14.81640625" style="1" bestFit="1" customWidth="1"/>
    <col min="8387" max="8387" width="3.453125" style="1" customWidth="1"/>
    <col min="8388" max="8627" width="11.453125" style="1"/>
    <col min="8628" max="8628" width="8.1796875" style="1" customWidth="1"/>
    <col min="8629" max="8629" width="0" style="1" hidden="1" customWidth="1"/>
    <col min="8630" max="8630" width="59.54296875" style="1" customWidth="1"/>
    <col min="8631" max="8631" width="5.1796875" style="1" bestFit="1" customWidth="1"/>
    <col min="8632" max="8632" width="9.453125" style="1" customWidth="1"/>
    <col min="8633" max="8633" width="12.1796875" style="1" customWidth="1"/>
    <col min="8634" max="8634" width="14.81640625" style="1" bestFit="1" customWidth="1"/>
    <col min="8635" max="8635" width="12" style="1" customWidth="1"/>
    <col min="8636" max="8636" width="14.81640625" style="1" bestFit="1" customWidth="1"/>
    <col min="8637" max="8637" width="12.453125" style="1" customWidth="1"/>
    <col min="8638" max="8638" width="14.81640625" style="1" bestFit="1" customWidth="1"/>
    <col min="8639" max="8639" width="11.26953125" style="1" bestFit="1" customWidth="1"/>
    <col min="8640" max="8640" width="15" style="1" customWidth="1"/>
    <col min="8641" max="8641" width="10.26953125" style="1" customWidth="1"/>
    <col min="8642" max="8642" width="14.81640625" style="1" bestFit="1" customWidth="1"/>
    <col min="8643" max="8643" width="3.453125" style="1" customWidth="1"/>
    <col min="8644" max="8883" width="11.453125" style="1"/>
    <col min="8884" max="8884" width="8.1796875" style="1" customWidth="1"/>
    <col min="8885" max="8885" width="0" style="1" hidden="1" customWidth="1"/>
    <col min="8886" max="8886" width="59.54296875" style="1" customWidth="1"/>
    <col min="8887" max="8887" width="5.1796875" style="1" bestFit="1" customWidth="1"/>
    <col min="8888" max="8888" width="9.453125" style="1" customWidth="1"/>
    <col min="8889" max="8889" width="12.1796875" style="1" customWidth="1"/>
    <col min="8890" max="8890" width="14.81640625" style="1" bestFit="1" customWidth="1"/>
    <col min="8891" max="8891" width="12" style="1" customWidth="1"/>
    <col min="8892" max="8892" width="14.81640625" style="1" bestFit="1" customWidth="1"/>
    <col min="8893" max="8893" width="12.453125" style="1" customWidth="1"/>
    <col min="8894" max="8894" width="14.81640625" style="1" bestFit="1" customWidth="1"/>
    <col min="8895" max="8895" width="11.26953125" style="1" bestFit="1" customWidth="1"/>
    <col min="8896" max="8896" width="15" style="1" customWidth="1"/>
    <col min="8897" max="8897" width="10.26953125" style="1" customWidth="1"/>
    <col min="8898" max="8898" width="14.81640625" style="1" bestFit="1" customWidth="1"/>
    <col min="8899" max="8899" width="3.453125" style="1" customWidth="1"/>
    <col min="8900" max="9139" width="11.453125" style="1"/>
    <col min="9140" max="9140" width="8.1796875" style="1" customWidth="1"/>
    <col min="9141" max="9141" width="0" style="1" hidden="1" customWidth="1"/>
    <col min="9142" max="9142" width="59.54296875" style="1" customWidth="1"/>
    <col min="9143" max="9143" width="5.1796875" style="1" bestFit="1" customWidth="1"/>
    <col min="9144" max="9144" width="9.453125" style="1" customWidth="1"/>
    <col min="9145" max="9145" width="12.1796875" style="1" customWidth="1"/>
    <col min="9146" max="9146" width="14.81640625" style="1" bestFit="1" customWidth="1"/>
    <col min="9147" max="9147" width="12" style="1" customWidth="1"/>
    <col min="9148" max="9148" width="14.81640625" style="1" bestFit="1" customWidth="1"/>
    <col min="9149" max="9149" width="12.453125" style="1" customWidth="1"/>
    <col min="9150" max="9150" width="14.81640625" style="1" bestFit="1" customWidth="1"/>
    <col min="9151" max="9151" width="11.26953125" style="1" bestFit="1" customWidth="1"/>
    <col min="9152" max="9152" width="15" style="1" customWidth="1"/>
    <col min="9153" max="9153" width="10.26953125" style="1" customWidth="1"/>
    <col min="9154" max="9154" width="14.81640625" style="1" bestFit="1" customWidth="1"/>
    <col min="9155" max="9155" width="3.453125" style="1" customWidth="1"/>
    <col min="9156" max="9395" width="11.453125" style="1"/>
    <col min="9396" max="9396" width="8.1796875" style="1" customWidth="1"/>
    <col min="9397" max="9397" width="0" style="1" hidden="1" customWidth="1"/>
    <col min="9398" max="9398" width="59.54296875" style="1" customWidth="1"/>
    <col min="9399" max="9399" width="5.1796875" style="1" bestFit="1" customWidth="1"/>
    <col min="9400" max="9400" width="9.453125" style="1" customWidth="1"/>
    <col min="9401" max="9401" width="12.1796875" style="1" customWidth="1"/>
    <col min="9402" max="9402" width="14.81640625" style="1" bestFit="1" customWidth="1"/>
    <col min="9403" max="9403" width="12" style="1" customWidth="1"/>
    <col min="9404" max="9404" width="14.81640625" style="1" bestFit="1" customWidth="1"/>
    <col min="9405" max="9405" width="12.453125" style="1" customWidth="1"/>
    <col min="9406" max="9406" width="14.81640625" style="1" bestFit="1" customWidth="1"/>
    <col min="9407" max="9407" width="11.26953125" style="1" bestFit="1" customWidth="1"/>
    <col min="9408" max="9408" width="15" style="1" customWidth="1"/>
    <col min="9409" max="9409" width="10.26953125" style="1" customWidth="1"/>
    <col min="9410" max="9410" width="14.81640625" style="1" bestFit="1" customWidth="1"/>
    <col min="9411" max="9411" width="3.453125" style="1" customWidth="1"/>
    <col min="9412" max="9651" width="11.453125" style="1"/>
    <col min="9652" max="9652" width="8.1796875" style="1" customWidth="1"/>
    <col min="9653" max="9653" width="0" style="1" hidden="1" customWidth="1"/>
    <col min="9654" max="9654" width="59.54296875" style="1" customWidth="1"/>
    <col min="9655" max="9655" width="5.1796875" style="1" bestFit="1" customWidth="1"/>
    <col min="9656" max="9656" width="9.453125" style="1" customWidth="1"/>
    <col min="9657" max="9657" width="12.1796875" style="1" customWidth="1"/>
    <col min="9658" max="9658" width="14.81640625" style="1" bestFit="1" customWidth="1"/>
    <col min="9659" max="9659" width="12" style="1" customWidth="1"/>
    <col min="9660" max="9660" width="14.81640625" style="1" bestFit="1" customWidth="1"/>
    <col min="9661" max="9661" width="12.453125" style="1" customWidth="1"/>
    <col min="9662" max="9662" width="14.81640625" style="1" bestFit="1" customWidth="1"/>
    <col min="9663" max="9663" width="11.26953125" style="1" bestFit="1" customWidth="1"/>
    <col min="9664" max="9664" width="15" style="1" customWidth="1"/>
    <col min="9665" max="9665" width="10.26953125" style="1" customWidth="1"/>
    <col min="9666" max="9666" width="14.81640625" style="1" bestFit="1" customWidth="1"/>
    <col min="9667" max="9667" width="3.453125" style="1" customWidth="1"/>
    <col min="9668" max="9907" width="11.453125" style="1"/>
    <col min="9908" max="9908" width="8.1796875" style="1" customWidth="1"/>
    <col min="9909" max="9909" width="0" style="1" hidden="1" customWidth="1"/>
    <col min="9910" max="9910" width="59.54296875" style="1" customWidth="1"/>
    <col min="9911" max="9911" width="5.1796875" style="1" bestFit="1" customWidth="1"/>
    <col min="9912" max="9912" width="9.453125" style="1" customWidth="1"/>
    <col min="9913" max="9913" width="12.1796875" style="1" customWidth="1"/>
    <col min="9914" max="9914" width="14.81640625" style="1" bestFit="1" customWidth="1"/>
    <col min="9915" max="9915" width="12" style="1" customWidth="1"/>
    <col min="9916" max="9916" width="14.81640625" style="1" bestFit="1" customWidth="1"/>
    <col min="9917" max="9917" width="12.453125" style="1" customWidth="1"/>
    <col min="9918" max="9918" width="14.81640625" style="1" bestFit="1" customWidth="1"/>
    <col min="9919" max="9919" width="11.26953125" style="1" bestFit="1" customWidth="1"/>
    <col min="9920" max="9920" width="15" style="1" customWidth="1"/>
    <col min="9921" max="9921" width="10.26953125" style="1" customWidth="1"/>
    <col min="9922" max="9922" width="14.81640625" style="1" bestFit="1" customWidth="1"/>
    <col min="9923" max="9923" width="3.453125" style="1" customWidth="1"/>
    <col min="9924" max="10163" width="11.453125" style="1"/>
    <col min="10164" max="10164" width="8.1796875" style="1" customWidth="1"/>
    <col min="10165" max="10165" width="0" style="1" hidden="1" customWidth="1"/>
    <col min="10166" max="10166" width="59.54296875" style="1" customWidth="1"/>
    <col min="10167" max="10167" width="5.1796875" style="1" bestFit="1" customWidth="1"/>
    <col min="10168" max="10168" width="9.453125" style="1" customWidth="1"/>
    <col min="10169" max="10169" width="12.1796875" style="1" customWidth="1"/>
    <col min="10170" max="10170" width="14.81640625" style="1" bestFit="1" customWidth="1"/>
    <col min="10171" max="10171" width="12" style="1" customWidth="1"/>
    <col min="10172" max="10172" width="14.81640625" style="1" bestFit="1" customWidth="1"/>
    <col min="10173" max="10173" width="12.453125" style="1" customWidth="1"/>
    <col min="10174" max="10174" width="14.81640625" style="1" bestFit="1" customWidth="1"/>
    <col min="10175" max="10175" width="11.26953125" style="1" bestFit="1" customWidth="1"/>
    <col min="10176" max="10176" width="15" style="1" customWidth="1"/>
    <col min="10177" max="10177" width="10.26953125" style="1" customWidth="1"/>
    <col min="10178" max="10178" width="14.81640625" style="1" bestFit="1" customWidth="1"/>
    <col min="10179" max="10179" width="3.453125" style="1" customWidth="1"/>
    <col min="10180" max="10419" width="11.453125" style="1"/>
    <col min="10420" max="10420" width="8.1796875" style="1" customWidth="1"/>
    <col min="10421" max="10421" width="0" style="1" hidden="1" customWidth="1"/>
    <col min="10422" max="10422" width="59.54296875" style="1" customWidth="1"/>
    <col min="10423" max="10423" width="5.1796875" style="1" bestFit="1" customWidth="1"/>
    <col min="10424" max="10424" width="9.453125" style="1" customWidth="1"/>
    <col min="10425" max="10425" width="12.1796875" style="1" customWidth="1"/>
    <col min="10426" max="10426" width="14.81640625" style="1" bestFit="1" customWidth="1"/>
    <col min="10427" max="10427" width="12" style="1" customWidth="1"/>
    <col min="10428" max="10428" width="14.81640625" style="1" bestFit="1" customWidth="1"/>
    <col min="10429" max="10429" width="12.453125" style="1" customWidth="1"/>
    <col min="10430" max="10430" width="14.81640625" style="1" bestFit="1" customWidth="1"/>
    <col min="10431" max="10431" width="11.26953125" style="1" bestFit="1" customWidth="1"/>
    <col min="10432" max="10432" width="15" style="1" customWidth="1"/>
    <col min="10433" max="10433" width="10.26953125" style="1" customWidth="1"/>
    <col min="10434" max="10434" width="14.81640625" style="1" bestFit="1" customWidth="1"/>
    <col min="10435" max="10435" width="3.453125" style="1" customWidth="1"/>
    <col min="10436" max="10675" width="11.453125" style="1"/>
    <col min="10676" max="10676" width="8.1796875" style="1" customWidth="1"/>
    <col min="10677" max="10677" width="0" style="1" hidden="1" customWidth="1"/>
    <col min="10678" max="10678" width="59.54296875" style="1" customWidth="1"/>
    <col min="10679" max="10679" width="5.1796875" style="1" bestFit="1" customWidth="1"/>
    <col min="10680" max="10680" width="9.453125" style="1" customWidth="1"/>
    <col min="10681" max="10681" width="12.1796875" style="1" customWidth="1"/>
    <col min="10682" max="10682" width="14.81640625" style="1" bestFit="1" customWidth="1"/>
    <col min="10683" max="10683" width="12" style="1" customWidth="1"/>
    <col min="10684" max="10684" width="14.81640625" style="1" bestFit="1" customWidth="1"/>
    <col min="10685" max="10685" width="12.453125" style="1" customWidth="1"/>
    <col min="10686" max="10686" width="14.81640625" style="1" bestFit="1" customWidth="1"/>
    <col min="10687" max="10687" width="11.26953125" style="1" bestFit="1" customWidth="1"/>
    <col min="10688" max="10688" width="15" style="1" customWidth="1"/>
    <col min="10689" max="10689" width="10.26953125" style="1" customWidth="1"/>
    <col min="10690" max="10690" width="14.81640625" style="1" bestFit="1" customWidth="1"/>
    <col min="10691" max="10691" width="3.453125" style="1" customWidth="1"/>
    <col min="10692" max="10931" width="11.453125" style="1"/>
    <col min="10932" max="10932" width="8.1796875" style="1" customWidth="1"/>
    <col min="10933" max="10933" width="0" style="1" hidden="1" customWidth="1"/>
    <col min="10934" max="10934" width="59.54296875" style="1" customWidth="1"/>
    <col min="10935" max="10935" width="5.1796875" style="1" bestFit="1" customWidth="1"/>
    <col min="10936" max="10936" width="9.453125" style="1" customWidth="1"/>
    <col min="10937" max="10937" width="12.1796875" style="1" customWidth="1"/>
    <col min="10938" max="10938" width="14.81640625" style="1" bestFit="1" customWidth="1"/>
    <col min="10939" max="10939" width="12" style="1" customWidth="1"/>
    <col min="10940" max="10940" width="14.81640625" style="1" bestFit="1" customWidth="1"/>
    <col min="10941" max="10941" width="12.453125" style="1" customWidth="1"/>
    <col min="10942" max="10942" width="14.81640625" style="1" bestFit="1" customWidth="1"/>
    <col min="10943" max="10943" width="11.26953125" style="1" bestFit="1" customWidth="1"/>
    <col min="10944" max="10944" width="15" style="1" customWidth="1"/>
    <col min="10945" max="10945" width="10.26953125" style="1" customWidth="1"/>
    <col min="10946" max="10946" width="14.81640625" style="1" bestFit="1" customWidth="1"/>
    <col min="10947" max="10947" width="3.453125" style="1" customWidth="1"/>
    <col min="10948" max="11187" width="11.453125" style="1"/>
    <col min="11188" max="11188" width="8.1796875" style="1" customWidth="1"/>
    <col min="11189" max="11189" width="0" style="1" hidden="1" customWidth="1"/>
    <col min="11190" max="11190" width="59.54296875" style="1" customWidth="1"/>
    <col min="11191" max="11191" width="5.1796875" style="1" bestFit="1" customWidth="1"/>
    <col min="11192" max="11192" width="9.453125" style="1" customWidth="1"/>
    <col min="11193" max="11193" width="12.1796875" style="1" customWidth="1"/>
    <col min="11194" max="11194" width="14.81640625" style="1" bestFit="1" customWidth="1"/>
    <col min="11195" max="11195" width="12" style="1" customWidth="1"/>
    <col min="11196" max="11196" width="14.81640625" style="1" bestFit="1" customWidth="1"/>
    <col min="11197" max="11197" width="12.453125" style="1" customWidth="1"/>
    <col min="11198" max="11198" width="14.81640625" style="1" bestFit="1" customWidth="1"/>
    <col min="11199" max="11199" width="11.26953125" style="1" bestFit="1" customWidth="1"/>
    <col min="11200" max="11200" width="15" style="1" customWidth="1"/>
    <col min="11201" max="11201" width="10.26953125" style="1" customWidth="1"/>
    <col min="11202" max="11202" width="14.81640625" style="1" bestFit="1" customWidth="1"/>
    <col min="11203" max="11203" width="3.453125" style="1" customWidth="1"/>
    <col min="11204" max="11443" width="11.453125" style="1"/>
    <col min="11444" max="11444" width="8.1796875" style="1" customWidth="1"/>
    <col min="11445" max="11445" width="0" style="1" hidden="1" customWidth="1"/>
    <col min="11446" max="11446" width="59.54296875" style="1" customWidth="1"/>
    <col min="11447" max="11447" width="5.1796875" style="1" bestFit="1" customWidth="1"/>
    <col min="11448" max="11448" width="9.453125" style="1" customWidth="1"/>
    <col min="11449" max="11449" width="12.1796875" style="1" customWidth="1"/>
    <col min="11450" max="11450" width="14.81640625" style="1" bestFit="1" customWidth="1"/>
    <col min="11451" max="11451" width="12" style="1" customWidth="1"/>
    <col min="11452" max="11452" width="14.81640625" style="1" bestFit="1" customWidth="1"/>
    <col min="11453" max="11453" width="12.453125" style="1" customWidth="1"/>
    <col min="11454" max="11454" width="14.81640625" style="1" bestFit="1" customWidth="1"/>
    <col min="11455" max="11455" width="11.26953125" style="1" bestFit="1" customWidth="1"/>
    <col min="11456" max="11456" width="15" style="1" customWidth="1"/>
    <col min="11457" max="11457" width="10.26953125" style="1" customWidth="1"/>
    <col min="11458" max="11458" width="14.81640625" style="1" bestFit="1" customWidth="1"/>
    <col min="11459" max="11459" width="3.453125" style="1" customWidth="1"/>
    <col min="11460" max="11699" width="11.453125" style="1"/>
    <col min="11700" max="11700" width="8.1796875" style="1" customWidth="1"/>
    <col min="11701" max="11701" width="0" style="1" hidden="1" customWidth="1"/>
    <col min="11702" max="11702" width="59.54296875" style="1" customWidth="1"/>
    <col min="11703" max="11703" width="5.1796875" style="1" bestFit="1" customWidth="1"/>
    <col min="11704" max="11704" width="9.453125" style="1" customWidth="1"/>
    <col min="11705" max="11705" width="12.1796875" style="1" customWidth="1"/>
    <col min="11706" max="11706" width="14.81640625" style="1" bestFit="1" customWidth="1"/>
    <col min="11707" max="11707" width="12" style="1" customWidth="1"/>
    <col min="11708" max="11708" width="14.81640625" style="1" bestFit="1" customWidth="1"/>
    <col min="11709" max="11709" width="12.453125" style="1" customWidth="1"/>
    <col min="11710" max="11710" width="14.81640625" style="1" bestFit="1" customWidth="1"/>
    <col min="11711" max="11711" width="11.26953125" style="1" bestFit="1" customWidth="1"/>
    <col min="11712" max="11712" width="15" style="1" customWidth="1"/>
    <col min="11713" max="11713" width="10.26953125" style="1" customWidth="1"/>
    <col min="11714" max="11714" width="14.81640625" style="1" bestFit="1" customWidth="1"/>
    <col min="11715" max="11715" width="3.453125" style="1" customWidth="1"/>
    <col min="11716" max="11955" width="11.453125" style="1"/>
    <col min="11956" max="11956" width="8.1796875" style="1" customWidth="1"/>
    <col min="11957" max="11957" width="0" style="1" hidden="1" customWidth="1"/>
    <col min="11958" max="11958" width="59.54296875" style="1" customWidth="1"/>
    <col min="11959" max="11959" width="5.1796875" style="1" bestFit="1" customWidth="1"/>
    <col min="11960" max="11960" width="9.453125" style="1" customWidth="1"/>
    <col min="11961" max="11961" width="12.1796875" style="1" customWidth="1"/>
    <col min="11962" max="11962" width="14.81640625" style="1" bestFit="1" customWidth="1"/>
    <col min="11963" max="11963" width="12" style="1" customWidth="1"/>
    <col min="11964" max="11964" width="14.81640625" style="1" bestFit="1" customWidth="1"/>
    <col min="11965" max="11965" width="12.453125" style="1" customWidth="1"/>
    <col min="11966" max="11966" width="14.81640625" style="1" bestFit="1" customWidth="1"/>
    <col min="11967" max="11967" width="11.26953125" style="1" bestFit="1" customWidth="1"/>
    <col min="11968" max="11968" width="15" style="1" customWidth="1"/>
    <col min="11969" max="11969" width="10.26953125" style="1" customWidth="1"/>
    <col min="11970" max="11970" width="14.81640625" style="1" bestFit="1" customWidth="1"/>
    <col min="11971" max="11971" width="3.453125" style="1" customWidth="1"/>
    <col min="11972" max="12211" width="11.453125" style="1"/>
    <col min="12212" max="12212" width="8.1796875" style="1" customWidth="1"/>
    <col min="12213" max="12213" width="0" style="1" hidden="1" customWidth="1"/>
    <col min="12214" max="12214" width="59.54296875" style="1" customWidth="1"/>
    <col min="12215" max="12215" width="5.1796875" style="1" bestFit="1" customWidth="1"/>
    <col min="12216" max="12216" width="9.453125" style="1" customWidth="1"/>
    <col min="12217" max="12217" width="12.1796875" style="1" customWidth="1"/>
    <col min="12218" max="12218" width="14.81640625" style="1" bestFit="1" customWidth="1"/>
    <col min="12219" max="12219" width="12" style="1" customWidth="1"/>
    <col min="12220" max="12220" width="14.81640625" style="1" bestFit="1" customWidth="1"/>
    <col min="12221" max="12221" width="12.453125" style="1" customWidth="1"/>
    <col min="12222" max="12222" width="14.81640625" style="1" bestFit="1" customWidth="1"/>
    <col min="12223" max="12223" width="11.26953125" style="1" bestFit="1" customWidth="1"/>
    <col min="12224" max="12224" width="15" style="1" customWidth="1"/>
    <col min="12225" max="12225" width="10.26953125" style="1" customWidth="1"/>
    <col min="12226" max="12226" width="14.81640625" style="1" bestFit="1" customWidth="1"/>
    <col min="12227" max="12227" width="3.453125" style="1" customWidth="1"/>
    <col min="12228" max="12467" width="11.453125" style="1"/>
    <col min="12468" max="12468" width="8.1796875" style="1" customWidth="1"/>
    <col min="12469" max="12469" width="0" style="1" hidden="1" customWidth="1"/>
    <col min="12470" max="12470" width="59.54296875" style="1" customWidth="1"/>
    <col min="12471" max="12471" width="5.1796875" style="1" bestFit="1" customWidth="1"/>
    <col min="12472" max="12472" width="9.453125" style="1" customWidth="1"/>
    <col min="12473" max="12473" width="12.1796875" style="1" customWidth="1"/>
    <col min="12474" max="12474" width="14.81640625" style="1" bestFit="1" customWidth="1"/>
    <col min="12475" max="12475" width="12" style="1" customWidth="1"/>
    <col min="12476" max="12476" width="14.81640625" style="1" bestFit="1" customWidth="1"/>
    <col min="12477" max="12477" width="12.453125" style="1" customWidth="1"/>
    <col min="12478" max="12478" width="14.81640625" style="1" bestFit="1" customWidth="1"/>
    <col min="12479" max="12479" width="11.26953125" style="1" bestFit="1" customWidth="1"/>
    <col min="12480" max="12480" width="15" style="1" customWidth="1"/>
    <col min="12481" max="12481" width="10.26953125" style="1" customWidth="1"/>
    <col min="12482" max="12482" width="14.81640625" style="1" bestFit="1" customWidth="1"/>
    <col min="12483" max="12483" width="3.453125" style="1" customWidth="1"/>
    <col min="12484" max="12723" width="11.453125" style="1"/>
    <col min="12724" max="12724" width="8.1796875" style="1" customWidth="1"/>
    <col min="12725" max="12725" width="0" style="1" hidden="1" customWidth="1"/>
    <col min="12726" max="12726" width="59.54296875" style="1" customWidth="1"/>
    <col min="12727" max="12727" width="5.1796875" style="1" bestFit="1" customWidth="1"/>
    <col min="12728" max="12728" width="9.453125" style="1" customWidth="1"/>
    <col min="12729" max="12729" width="12.1796875" style="1" customWidth="1"/>
    <col min="12730" max="12730" width="14.81640625" style="1" bestFit="1" customWidth="1"/>
    <col min="12731" max="12731" width="12" style="1" customWidth="1"/>
    <col min="12732" max="12732" width="14.81640625" style="1" bestFit="1" customWidth="1"/>
    <col min="12733" max="12733" width="12.453125" style="1" customWidth="1"/>
    <col min="12734" max="12734" width="14.81640625" style="1" bestFit="1" customWidth="1"/>
    <col min="12735" max="12735" width="11.26953125" style="1" bestFit="1" customWidth="1"/>
    <col min="12736" max="12736" width="15" style="1" customWidth="1"/>
    <col min="12737" max="12737" width="10.26953125" style="1" customWidth="1"/>
    <col min="12738" max="12738" width="14.81640625" style="1" bestFit="1" customWidth="1"/>
    <col min="12739" max="12739" width="3.453125" style="1" customWidth="1"/>
    <col min="12740" max="12979" width="11.453125" style="1"/>
    <col min="12980" max="12980" width="8.1796875" style="1" customWidth="1"/>
    <col min="12981" max="12981" width="0" style="1" hidden="1" customWidth="1"/>
    <col min="12982" max="12982" width="59.54296875" style="1" customWidth="1"/>
    <col min="12983" max="12983" width="5.1796875" style="1" bestFit="1" customWidth="1"/>
    <col min="12984" max="12984" width="9.453125" style="1" customWidth="1"/>
    <col min="12985" max="12985" width="12.1796875" style="1" customWidth="1"/>
    <col min="12986" max="12986" width="14.81640625" style="1" bestFit="1" customWidth="1"/>
    <col min="12987" max="12987" width="12" style="1" customWidth="1"/>
    <col min="12988" max="12988" width="14.81640625" style="1" bestFit="1" customWidth="1"/>
    <col min="12989" max="12989" width="12.453125" style="1" customWidth="1"/>
    <col min="12990" max="12990" width="14.81640625" style="1" bestFit="1" customWidth="1"/>
    <col min="12991" max="12991" width="11.26953125" style="1" bestFit="1" customWidth="1"/>
    <col min="12992" max="12992" width="15" style="1" customWidth="1"/>
    <col min="12993" max="12993" width="10.26953125" style="1" customWidth="1"/>
    <col min="12994" max="12994" width="14.81640625" style="1" bestFit="1" customWidth="1"/>
    <col min="12995" max="12995" width="3.453125" style="1" customWidth="1"/>
    <col min="12996" max="13235" width="11.453125" style="1"/>
    <col min="13236" max="13236" width="8.1796875" style="1" customWidth="1"/>
    <col min="13237" max="13237" width="0" style="1" hidden="1" customWidth="1"/>
    <col min="13238" max="13238" width="59.54296875" style="1" customWidth="1"/>
    <col min="13239" max="13239" width="5.1796875" style="1" bestFit="1" customWidth="1"/>
    <col min="13240" max="13240" width="9.453125" style="1" customWidth="1"/>
    <col min="13241" max="13241" width="12.1796875" style="1" customWidth="1"/>
    <col min="13242" max="13242" width="14.81640625" style="1" bestFit="1" customWidth="1"/>
    <col min="13243" max="13243" width="12" style="1" customWidth="1"/>
    <col min="13244" max="13244" width="14.81640625" style="1" bestFit="1" customWidth="1"/>
    <col min="13245" max="13245" width="12.453125" style="1" customWidth="1"/>
    <col min="13246" max="13246" width="14.81640625" style="1" bestFit="1" customWidth="1"/>
    <col min="13247" max="13247" width="11.26953125" style="1" bestFit="1" customWidth="1"/>
    <col min="13248" max="13248" width="15" style="1" customWidth="1"/>
    <col min="13249" max="13249" width="10.26953125" style="1" customWidth="1"/>
    <col min="13250" max="13250" width="14.81640625" style="1" bestFit="1" customWidth="1"/>
    <col min="13251" max="13251" width="3.453125" style="1" customWidth="1"/>
    <col min="13252" max="13491" width="11.453125" style="1"/>
    <col min="13492" max="13492" width="8.1796875" style="1" customWidth="1"/>
    <col min="13493" max="13493" width="0" style="1" hidden="1" customWidth="1"/>
    <col min="13494" max="13494" width="59.54296875" style="1" customWidth="1"/>
    <col min="13495" max="13495" width="5.1796875" style="1" bestFit="1" customWidth="1"/>
    <col min="13496" max="13496" width="9.453125" style="1" customWidth="1"/>
    <col min="13497" max="13497" width="12.1796875" style="1" customWidth="1"/>
    <col min="13498" max="13498" width="14.81640625" style="1" bestFit="1" customWidth="1"/>
    <col min="13499" max="13499" width="12" style="1" customWidth="1"/>
    <col min="13500" max="13500" width="14.81640625" style="1" bestFit="1" customWidth="1"/>
    <col min="13501" max="13501" width="12.453125" style="1" customWidth="1"/>
    <col min="13502" max="13502" width="14.81640625" style="1" bestFit="1" customWidth="1"/>
    <col min="13503" max="13503" width="11.26953125" style="1" bestFit="1" customWidth="1"/>
    <col min="13504" max="13504" width="15" style="1" customWidth="1"/>
    <col min="13505" max="13505" width="10.26953125" style="1" customWidth="1"/>
    <col min="13506" max="13506" width="14.81640625" style="1" bestFit="1" customWidth="1"/>
    <col min="13507" max="13507" width="3.453125" style="1" customWidth="1"/>
    <col min="13508" max="13747" width="11.453125" style="1"/>
    <col min="13748" max="13748" width="8.1796875" style="1" customWidth="1"/>
    <col min="13749" max="13749" width="0" style="1" hidden="1" customWidth="1"/>
    <col min="13750" max="13750" width="59.54296875" style="1" customWidth="1"/>
    <col min="13751" max="13751" width="5.1796875" style="1" bestFit="1" customWidth="1"/>
    <col min="13752" max="13752" width="9.453125" style="1" customWidth="1"/>
    <col min="13753" max="13753" width="12.1796875" style="1" customWidth="1"/>
    <col min="13754" max="13754" width="14.81640625" style="1" bestFit="1" customWidth="1"/>
    <col min="13755" max="13755" width="12" style="1" customWidth="1"/>
    <col min="13756" max="13756" width="14.81640625" style="1" bestFit="1" customWidth="1"/>
    <col min="13757" max="13757" width="12.453125" style="1" customWidth="1"/>
    <col min="13758" max="13758" width="14.81640625" style="1" bestFit="1" customWidth="1"/>
    <col min="13759" max="13759" width="11.26953125" style="1" bestFit="1" customWidth="1"/>
    <col min="13760" max="13760" width="15" style="1" customWidth="1"/>
    <col min="13761" max="13761" width="10.26953125" style="1" customWidth="1"/>
    <col min="13762" max="13762" width="14.81640625" style="1" bestFit="1" customWidth="1"/>
    <col min="13763" max="13763" width="3.453125" style="1" customWidth="1"/>
    <col min="13764" max="14003" width="11.453125" style="1"/>
    <col min="14004" max="14004" width="8.1796875" style="1" customWidth="1"/>
    <col min="14005" max="14005" width="0" style="1" hidden="1" customWidth="1"/>
    <col min="14006" max="14006" width="59.54296875" style="1" customWidth="1"/>
    <col min="14007" max="14007" width="5.1796875" style="1" bestFit="1" customWidth="1"/>
    <col min="14008" max="14008" width="9.453125" style="1" customWidth="1"/>
    <col min="14009" max="14009" width="12.1796875" style="1" customWidth="1"/>
    <col min="14010" max="14010" width="14.81640625" style="1" bestFit="1" customWidth="1"/>
    <col min="14011" max="14011" width="12" style="1" customWidth="1"/>
    <col min="14012" max="14012" width="14.81640625" style="1" bestFit="1" customWidth="1"/>
    <col min="14013" max="14013" width="12.453125" style="1" customWidth="1"/>
    <col min="14014" max="14014" width="14.81640625" style="1" bestFit="1" customWidth="1"/>
    <col min="14015" max="14015" width="11.26953125" style="1" bestFit="1" customWidth="1"/>
    <col min="14016" max="14016" width="15" style="1" customWidth="1"/>
    <col min="14017" max="14017" width="10.26953125" style="1" customWidth="1"/>
    <col min="14018" max="14018" width="14.81640625" style="1" bestFit="1" customWidth="1"/>
    <col min="14019" max="14019" width="3.453125" style="1" customWidth="1"/>
    <col min="14020" max="14259" width="11.453125" style="1"/>
    <col min="14260" max="14260" width="8.1796875" style="1" customWidth="1"/>
    <col min="14261" max="14261" width="0" style="1" hidden="1" customWidth="1"/>
    <col min="14262" max="14262" width="59.54296875" style="1" customWidth="1"/>
    <col min="14263" max="14263" width="5.1796875" style="1" bestFit="1" customWidth="1"/>
    <col min="14264" max="14264" width="9.453125" style="1" customWidth="1"/>
    <col min="14265" max="14265" width="12.1796875" style="1" customWidth="1"/>
    <col min="14266" max="14266" width="14.81640625" style="1" bestFit="1" customWidth="1"/>
    <col min="14267" max="14267" width="12" style="1" customWidth="1"/>
    <col min="14268" max="14268" width="14.81640625" style="1" bestFit="1" customWidth="1"/>
    <col min="14269" max="14269" width="12.453125" style="1" customWidth="1"/>
    <col min="14270" max="14270" width="14.81640625" style="1" bestFit="1" customWidth="1"/>
    <col min="14271" max="14271" width="11.26953125" style="1" bestFit="1" customWidth="1"/>
    <col min="14272" max="14272" width="15" style="1" customWidth="1"/>
    <col min="14273" max="14273" width="10.26953125" style="1" customWidth="1"/>
    <col min="14274" max="14274" width="14.81640625" style="1" bestFit="1" customWidth="1"/>
    <col min="14275" max="14275" width="3.453125" style="1" customWidth="1"/>
    <col min="14276" max="14515" width="11.453125" style="1"/>
    <col min="14516" max="14516" width="8.1796875" style="1" customWidth="1"/>
    <col min="14517" max="14517" width="0" style="1" hidden="1" customWidth="1"/>
    <col min="14518" max="14518" width="59.54296875" style="1" customWidth="1"/>
    <col min="14519" max="14519" width="5.1796875" style="1" bestFit="1" customWidth="1"/>
    <col min="14520" max="14520" width="9.453125" style="1" customWidth="1"/>
    <col min="14521" max="14521" width="12.1796875" style="1" customWidth="1"/>
    <col min="14522" max="14522" width="14.81640625" style="1" bestFit="1" customWidth="1"/>
    <col min="14523" max="14523" width="12" style="1" customWidth="1"/>
    <col min="14524" max="14524" width="14.81640625" style="1" bestFit="1" customWidth="1"/>
    <col min="14525" max="14525" width="12.453125" style="1" customWidth="1"/>
    <col min="14526" max="14526" width="14.81640625" style="1" bestFit="1" customWidth="1"/>
    <col min="14527" max="14527" width="11.26953125" style="1" bestFit="1" customWidth="1"/>
    <col min="14528" max="14528" width="15" style="1" customWidth="1"/>
    <col min="14529" max="14529" width="10.26953125" style="1" customWidth="1"/>
    <col min="14530" max="14530" width="14.81640625" style="1" bestFit="1" customWidth="1"/>
    <col min="14531" max="14531" width="3.453125" style="1" customWidth="1"/>
    <col min="14532" max="14771" width="11.453125" style="1"/>
    <col min="14772" max="14772" width="8.1796875" style="1" customWidth="1"/>
    <col min="14773" max="14773" width="0" style="1" hidden="1" customWidth="1"/>
    <col min="14774" max="14774" width="59.54296875" style="1" customWidth="1"/>
    <col min="14775" max="14775" width="5.1796875" style="1" bestFit="1" customWidth="1"/>
    <col min="14776" max="14776" width="9.453125" style="1" customWidth="1"/>
    <col min="14777" max="14777" width="12.1796875" style="1" customWidth="1"/>
    <col min="14778" max="14778" width="14.81640625" style="1" bestFit="1" customWidth="1"/>
    <col min="14779" max="14779" width="12" style="1" customWidth="1"/>
    <col min="14780" max="14780" width="14.81640625" style="1" bestFit="1" customWidth="1"/>
    <col min="14781" max="14781" width="12.453125" style="1" customWidth="1"/>
    <col min="14782" max="14782" width="14.81640625" style="1" bestFit="1" customWidth="1"/>
    <col min="14783" max="14783" width="11.26953125" style="1" bestFit="1" customWidth="1"/>
    <col min="14784" max="14784" width="15" style="1" customWidth="1"/>
    <col min="14785" max="14785" width="10.26953125" style="1" customWidth="1"/>
    <col min="14786" max="14786" width="14.81640625" style="1" bestFit="1" customWidth="1"/>
    <col min="14787" max="14787" width="3.453125" style="1" customWidth="1"/>
    <col min="14788" max="15027" width="11.453125" style="1"/>
    <col min="15028" max="15028" width="8.1796875" style="1" customWidth="1"/>
    <col min="15029" max="15029" width="0" style="1" hidden="1" customWidth="1"/>
    <col min="15030" max="15030" width="59.54296875" style="1" customWidth="1"/>
    <col min="15031" max="15031" width="5.1796875" style="1" bestFit="1" customWidth="1"/>
    <col min="15032" max="15032" width="9.453125" style="1" customWidth="1"/>
    <col min="15033" max="15033" width="12.1796875" style="1" customWidth="1"/>
    <col min="15034" max="15034" width="14.81640625" style="1" bestFit="1" customWidth="1"/>
    <col min="15035" max="15035" width="12" style="1" customWidth="1"/>
    <col min="15036" max="15036" width="14.81640625" style="1" bestFit="1" customWidth="1"/>
    <col min="15037" max="15037" width="12.453125" style="1" customWidth="1"/>
    <col min="15038" max="15038" width="14.81640625" style="1" bestFit="1" customWidth="1"/>
    <col min="15039" max="15039" width="11.26953125" style="1" bestFit="1" customWidth="1"/>
    <col min="15040" max="15040" width="15" style="1" customWidth="1"/>
    <col min="15041" max="15041" width="10.26953125" style="1" customWidth="1"/>
    <col min="15042" max="15042" width="14.81640625" style="1" bestFit="1" customWidth="1"/>
    <col min="15043" max="15043" width="3.453125" style="1" customWidth="1"/>
    <col min="15044" max="15283" width="11.453125" style="1"/>
    <col min="15284" max="15284" width="8.1796875" style="1" customWidth="1"/>
    <col min="15285" max="15285" width="0" style="1" hidden="1" customWidth="1"/>
    <col min="15286" max="15286" width="59.54296875" style="1" customWidth="1"/>
    <col min="15287" max="15287" width="5.1796875" style="1" bestFit="1" customWidth="1"/>
    <col min="15288" max="15288" width="9.453125" style="1" customWidth="1"/>
    <col min="15289" max="15289" width="12.1796875" style="1" customWidth="1"/>
    <col min="15290" max="15290" width="14.81640625" style="1" bestFit="1" customWidth="1"/>
    <col min="15291" max="15291" width="12" style="1" customWidth="1"/>
    <col min="15292" max="15292" width="14.81640625" style="1" bestFit="1" customWidth="1"/>
    <col min="15293" max="15293" width="12.453125" style="1" customWidth="1"/>
    <col min="15294" max="15294" width="14.81640625" style="1" bestFit="1" customWidth="1"/>
    <col min="15295" max="15295" width="11.26953125" style="1" bestFit="1" customWidth="1"/>
    <col min="15296" max="15296" width="15" style="1" customWidth="1"/>
    <col min="15297" max="15297" width="10.26953125" style="1" customWidth="1"/>
    <col min="15298" max="15298" width="14.81640625" style="1" bestFit="1" customWidth="1"/>
    <col min="15299" max="15299" width="3.453125" style="1" customWidth="1"/>
    <col min="15300" max="15539" width="11.453125" style="1"/>
    <col min="15540" max="15540" width="8.1796875" style="1" customWidth="1"/>
    <col min="15541" max="15541" width="0" style="1" hidden="1" customWidth="1"/>
    <col min="15542" max="15542" width="59.54296875" style="1" customWidth="1"/>
    <col min="15543" max="15543" width="5.1796875" style="1" bestFit="1" customWidth="1"/>
    <col min="15544" max="15544" width="9.453125" style="1" customWidth="1"/>
    <col min="15545" max="15545" width="12.1796875" style="1" customWidth="1"/>
    <col min="15546" max="15546" width="14.81640625" style="1" bestFit="1" customWidth="1"/>
    <col min="15547" max="15547" width="12" style="1" customWidth="1"/>
    <col min="15548" max="15548" width="14.81640625" style="1" bestFit="1" customWidth="1"/>
    <col min="15549" max="15549" width="12.453125" style="1" customWidth="1"/>
    <col min="15550" max="15550" width="14.81640625" style="1" bestFit="1" customWidth="1"/>
    <col min="15551" max="15551" width="11.26953125" style="1" bestFit="1" customWidth="1"/>
    <col min="15552" max="15552" width="15" style="1" customWidth="1"/>
    <col min="15553" max="15553" width="10.26953125" style="1" customWidth="1"/>
    <col min="15554" max="15554" width="14.81640625" style="1" bestFit="1" customWidth="1"/>
    <col min="15555" max="15555" width="3.453125" style="1" customWidth="1"/>
    <col min="15556" max="15795" width="11.453125" style="1"/>
    <col min="15796" max="15796" width="8.1796875" style="1" customWidth="1"/>
    <col min="15797" max="15797" width="0" style="1" hidden="1" customWidth="1"/>
    <col min="15798" max="15798" width="59.54296875" style="1" customWidth="1"/>
    <col min="15799" max="15799" width="5.1796875" style="1" bestFit="1" customWidth="1"/>
    <col min="15800" max="15800" width="9.453125" style="1" customWidth="1"/>
    <col min="15801" max="15801" width="12.1796875" style="1" customWidth="1"/>
    <col min="15802" max="15802" width="14.81640625" style="1" bestFit="1" customWidth="1"/>
    <col min="15803" max="15803" width="12" style="1" customWidth="1"/>
    <col min="15804" max="15804" width="14.81640625" style="1" bestFit="1" customWidth="1"/>
    <col min="15805" max="15805" width="12.453125" style="1" customWidth="1"/>
    <col min="15806" max="15806" width="14.81640625" style="1" bestFit="1" customWidth="1"/>
    <col min="15807" max="15807" width="11.26953125" style="1" bestFit="1" customWidth="1"/>
    <col min="15808" max="15808" width="15" style="1" customWidth="1"/>
    <col min="15809" max="15809" width="10.26953125" style="1" customWidth="1"/>
    <col min="15810" max="15810" width="14.81640625" style="1" bestFit="1" customWidth="1"/>
    <col min="15811" max="15811" width="3.453125" style="1" customWidth="1"/>
    <col min="15812" max="16051" width="11.453125" style="1"/>
    <col min="16052" max="16052" width="8.1796875" style="1" customWidth="1"/>
    <col min="16053" max="16053" width="0" style="1" hidden="1" customWidth="1"/>
    <col min="16054" max="16054" width="59.54296875" style="1" customWidth="1"/>
    <col min="16055" max="16055" width="5.1796875" style="1" bestFit="1" customWidth="1"/>
    <col min="16056" max="16056" width="9.453125" style="1" customWidth="1"/>
    <col min="16057" max="16057" width="12.1796875" style="1" customWidth="1"/>
    <col min="16058" max="16058" width="14.81640625" style="1" bestFit="1" customWidth="1"/>
    <col min="16059" max="16059" width="12" style="1" customWidth="1"/>
    <col min="16060" max="16060" width="14.81640625" style="1" bestFit="1" customWidth="1"/>
    <col min="16061" max="16061" width="12.453125" style="1" customWidth="1"/>
    <col min="16062" max="16062" width="14.81640625" style="1" bestFit="1" customWidth="1"/>
    <col min="16063" max="16063" width="11.26953125" style="1" bestFit="1" customWidth="1"/>
    <col min="16064" max="16064" width="15" style="1" customWidth="1"/>
    <col min="16065" max="16065" width="10.26953125" style="1" customWidth="1"/>
    <col min="16066" max="16066" width="14.81640625" style="1" bestFit="1" customWidth="1"/>
    <col min="16067" max="16067" width="3.453125" style="1" customWidth="1"/>
    <col min="16068" max="16384" width="11.453125" style="1"/>
  </cols>
  <sheetData>
    <row r="1" spans="1:17" ht="15" thickBot="1">
      <c r="A1" s="420" t="s">
        <v>361</v>
      </c>
      <c r="B1" s="421"/>
      <c r="C1" s="421"/>
      <c r="D1" s="421"/>
      <c r="E1" s="421"/>
      <c r="F1" s="421"/>
      <c r="G1" s="422"/>
      <c r="H1" s="418" t="s">
        <v>362</v>
      </c>
      <c r="I1" s="418"/>
      <c r="J1" s="418"/>
      <c r="K1" s="418"/>
      <c r="L1" s="418"/>
      <c r="M1" s="418" t="s">
        <v>363</v>
      </c>
      <c r="N1" s="418"/>
      <c r="O1" s="418"/>
      <c r="P1" s="418"/>
      <c r="Q1" s="419"/>
    </row>
    <row r="2" spans="1:17" s="4" customFormat="1">
      <c r="A2" s="240" t="s">
        <v>10</v>
      </c>
      <c r="B2" s="241" t="s">
        <v>11</v>
      </c>
      <c r="C2" s="242" t="s">
        <v>12</v>
      </c>
      <c r="D2" s="241" t="s">
        <v>13</v>
      </c>
      <c r="E2" s="243" t="s">
        <v>14</v>
      </c>
      <c r="F2" s="244" t="s">
        <v>154</v>
      </c>
      <c r="G2" s="244" t="s">
        <v>155</v>
      </c>
      <c r="H2" s="263" t="s">
        <v>356</v>
      </c>
      <c r="I2" s="263" t="s">
        <v>357</v>
      </c>
      <c r="J2" s="384" t="s">
        <v>372</v>
      </c>
      <c r="K2" s="263" t="s">
        <v>358</v>
      </c>
      <c r="L2" s="263" t="s">
        <v>359</v>
      </c>
      <c r="M2" s="263" t="s">
        <v>356</v>
      </c>
      <c r="N2" s="263" t="s">
        <v>357</v>
      </c>
      <c r="O2" s="384" t="s">
        <v>372</v>
      </c>
      <c r="P2" s="263" t="s">
        <v>358</v>
      </c>
      <c r="Q2" s="264" t="s">
        <v>359</v>
      </c>
    </row>
    <row r="3" spans="1:17">
      <c r="A3" s="5"/>
      <c r="B3" s="6"/>
      <c r="C3" s="15"/>
      <c r="D3" s="7"/>
      <c r="E3" s="12"/>
      <c r="F3" s="220"/>
      <c r="G3" s="13"/>
      <c r="H3" s="250"/>
      <c r="I3" s="250"/>
      <c r="J3" s="250"/>
      <c r="K3" s="250"/>
      <c r="L3" s="250"/>
      <c r="M3" s="250"/>
      <c r="N3" s="250"/>
      <c r="O3" s="250"/>
      <c r="P3" s="250"/>
      <c r="Q3" s="265"/>
    </row>
    <row r="4" spans="1:17">
      <c r="A4" s="16">
        <v>1</v>
      </c>
      <c r="B4" s="17" t="s">
        <v>11</v>
      </c>
      <c r="C4" s="18" t="s">
        <v>3</v>
      </c>
      <c r="D4" s="19"/>
      <c r="E4" s="20"/>
      <c r="F4" s="221"/>
      <c r="G4" s="21"/>
      <c r="H4" s="21"/>
      <c r="I4" s="21"/>
      <c r="J4" s="21"/>
      <c r="K4" s="21"/>
      <c r="L4" s="21"/>
      <c r="M4" s="21"/>
      <c r="N4" s="21"/>
      <c r="O4" s="21"/>
      <c r="P4" s="21"/>
      <c r="Q4" s="266"/>
    </row>
    <row r="5" spans="1:17">
      <c r="A5" s="8"/>
      <c r="B5" s="9"/>
      <c r="C5" s="10"/>
      <c r="D5" s="11"/>
      <c r="E5" s="12"/>
      <c r="F5" s="220"/>
      <c r="G5" s="13"/>
      <c r="H5" s="250"/>
      <c r="I5" s="250"/>
      <c r="J5" s="250"/>
      <c r="K5" s="250"/>
      <c r="L5" s="250"/>
      <c r="M5" s="250"/>
      <c r="N5" s="250"/>
      <c r="O5" s="250"/>
      <c r="P5" s="250"/>
      <c r="Q5" s="265"/>
    </row>
    <row r="6" spans="1:17">
      <c r="A6" s="8">
        <v>1.1000000000000001</v>
      </c>
      <c r="B6" s="9"/>
      <c r="C6" s="22" t="s">
        <v>20</v>
      </c>
      <c r="D6" s="11"/>
      <c r="E6" s="23"/>
      <c r="F6" s="220"/>
      <c r="G6" s="13"/>
      <c r="H6" s="250"/>
      <c r="I6" s="250"/>
      <c r="J6" s="250"/>
      <c r="K6" s="250"/>
      <c r="L6" s="250"/>
      <c r="M6" s="250"/>
      <c r="N6" s="250"/>
      <c r="O6" s="250"/>
      <c r="P6" s="250"/>
      <c r="Q6" s="265"/>
    </row>
    <row r="7" spans="1:17" ht="111.65" customHeight="1">
      <c r="A7" s="8"/>
      <c r="B7" s="9"/>
      <c r="C7" s="10" t="s">
        <v>21</v>
      </c>
      <c r="D7" s="11"/>
      <c r="E7" s="24"/>
      <c r="F7" s="220"/>
      <c r="G7" s="13"/>
      <c r="H7" s="250"/>
      <c r="I7" s="250"/>
      <c r="J7" s="250"/>
      <c r="K7" s="250"/>
      <c r="L7" s="250"/>
      <c r="M7" s="250"/>
      <c r="N7" s="250"/>
      <c r="O7" s="250"/>
      <c r="P7" s="250"/>
      <c r="Q7" s="265"/>
    </row>
    <row r="8" spans="1:17" ht="43.5">
      <c r="A8" s="8" t="s">
        <v>22</v>
      </c>
      <c r="B8" s="6" t="s">
        <v>23</v>
      </c>
      <c r="C8" s="25" t="s">
        <v>24</v>
      </c>
      <c r="D8" s="11" t="s">
        <v>351</v>
      </c>
      <c r="E8" s="23">
        <v>11.77</v>
      </c>
      <c r="F8" s="220">
        <v>287</v>
      </c>
      <c r="G8" s="13">
        <f>F8*$E8</f>
        <v>3377.99</v>
      </c>
      <c r="H8" s="250"/>
      <c r="I8" s="389">
        <v>6.738255480188541</v>
      </c>
      <c r="J8" s="389">
        <v>3.8672445198114587</v>
      </c>
      <c r="K8" s="250">
        <f>H8+I8</f>
        <v>6.738255480188541</v>
      </c>
      <c r="L8" s="283">
        <f>K8-E8</f>
        <v>-5.0317445198114585</v>
      </c>
      <c r="M8" s="284">
        <f>F8*H8</f>
        <v>0</v>
      </c>
      <c r="N8" s="282">
        <f>F8*I8</f>
        <v>1933.8793228141112</v>
      </c>
      <c r="O8" s="282">
        <f>+J8*F8</f>
        <v>1109.8991771858887</v>
      </c>
      <c r="P8" s="282">
        <f>M8+N8+O8</f>
        <v>3043.7784999999999</v>
      </c>
      <c r="Q8" s="285">
        <f>P8-G8</f>
        <v>-334.21149999999989</v>
      </c>
    </row>
    <row r="9" spans="1:17">
      <c r="A9" s="26"/>
      <c r="B9" s="27"/>
      <c r="C9" s="28"/>
      <c r="D9" s="29"/>
      <c r="E9" s="24"/>
      <c r="F9" s="205"/>
      <c r="G9" s="13"/>
      <c r="H9" s="250"/>
      <c r="I9" s="387">
        <v>0</v>
      </c>
      <c r="J9" s="387">
        <v>0</v>
      </c>
      <c r="K9" s="250"/>
      <c r="L9" s="250"/>
      <c r="M9" s="250"/>
      <c r="N9" s="250"/>
      <c r="O9" s="282">
        <f t="shared" ref="O9:O72" si="0">+J9*F9</f>
        <v>0</v>
      </c>
      <c r="P9" s="282">
        <f t="shared" ref="P9:P72" si="1">M9+N9+O9</f>
        <v>0</v>
      </c>
      <c r="Q9" s="265"/>
    </row>
    <row r="10" spans="1:17" ht="56.5" customHeight="1">
      <c r="A10" s="8" t="s">
        <v>22</v>
      </c>
      <c r="B10" s="6" t="s">
        <v>26</v>
      </c>
      <c r="C10" s="25" t="s">
        <v>27</v>
      </c>
      <c r="D10" s="11" t="s">
        <v>28</v>
      </c>
      <c r="E10" s="23">
        <v>0.55000000000000004</v>
      </c>
      <c r="F10" s="220">
        <v>2000</v>
      </c>
      <c r="G10" s="13">
        <f>F10*$E10</f>
        <v>1100</v>
      </c>
      <c r="H10" s="250"/>
      <c r="I10" s="387">
        <v>0.34944514771615653</v>
      </c>
      <c r="J10" s="387">
        <v>0.20055485228384351</v>
      </c>
      <c r="K10" s="250">
        <f>H10+I10</f>
        <v>0.34944514771615653</v>
      </c>
      <c r="L10" s="283">
        <f>K10-E10</f>
        <v>-0.20055485228384351</v>
      </c>
      <c r="M10" s="284">
        <f>F10*H10</f>
        <v>0</v>
      </c>
      <c r="N10" s="282">
        <f>F10*I10</f>
        <v>698.89029543231311</v>
      </c>
      <c r="O10" s="282">
        <f t="shared" si="0"/>
        <v>401.109704567687</v>
      </c>
      <c r="P10" s="282">
        <f t="shared" si="1"/>
        <v>1100</v>
      </c>
      <c r="Q10" s="285">
        <f>P10-G10</f>
        <v>0</v>
      </c>
    </row>
    <row r="11" spans="1:17">
      <c r="A11" s="26"/>
      <c r="B11" s="27"/>
      <c r="C11" s="28"/>
      <c r="D11" s="29"/>
      <c r="E11" s="23"/>
      <c r="F11" s="205"/>
      <c r="G11" s="13"/>
      <c r="H11" s="250"/>
      <c r="I11" s="387">
        <v>0</v>
      </c>
      <c r="J11" s="387">
        <v>0</v>
      </c>
      <c r="K11" s="250"/>
      <c r="L11" s="250"/>
      <c r="M11" s="250"/>
      <c r="N11" s="250"/>
      <c r="O11" s="282">
        <f t="shared" si="0"/>
        <v>0</v>
      </c>
      <c r="P11" s="282">
        <f t="shared" si="1"/>
        <v>0</v>
      </c>
      <c r="Q11" s="265"/>
    </row>
    <row r="12" spans="1:17">
      <c r="A12" s="8">
        <v>1.2</v>
      </c>
      <c r="B12" s="6"/>
      <c r="C12" s="22" t="s">
        <v>29</v>
      </c>
      <c r="D12" s="11"/>
      <c r="E12" s="23"/>
      <c r="F12" s="220"/>
      <c r="G12" s="13"/>
      <c r="H12" s="250"/>
      <c r="I12" s="387">
        <v>0</v>
      </c>
      <c r="J12" s="387">
        <v>0</v>
      </c>
      <c r="K12" s="250"/>
      <c r="L12" s="250"/>
      <c r="M12" s="250"/>
      <c r="N12" s="250"/>
      <c r="O12" s="282">
        <f t="shared" si="0"/>
        <v>0</v>
      </c>
      <c r="P12" s="282">
        <f t="shared" si="1"/>
        <v>0</v>
      </c>
      <c r="Q12" s="265"/>
    </row>
    <row r="13" spans="1:17" ht="58">
      <c r="A13" s="8"/>
      <c r="B13" s="6"/>
      <c r="C13" s="10" t="s">
        <v>30</v>
      </c>
      <c r="D13" s="11"/>
      <c r="E13" s="23"/>
      <c r="F13" s="220"/>
      <c r="G13" s="13"/>
      <c r="H13" s="250"/>
      <c r="I13" s="387">
        <v>0</v>
      </c>
      <c r="J13" s="387">
        <v>0</v>
      </c>
      <c r="K13" s="250"/>
      <c r="L13" s="250"/>
      <c r="M13" s="250"/>
      <c r="N13" s="250"/>
      <c r="O13" s="282">
        <f t="shared" si="0"/>
        <v>0</v>
      </c>
      <c r="P13" s="282">
        <f t="shared" si="1"/>
        <v>0</v>
      </c>
      <c r="Q13" s="265"/>
    </row>
    <row r="14" spans="1:17" ht="29">
      <c r="A14" s="8" t="s">
        <v>31</v>
      </c>
      <c r="B14" s="6" t="s">
        <v>32</v>
      </c>
      <c r="C14" s="25" t="s">
        <v>33</v>
      </c>
      <c r="D14" s="7" t="s">
        <v>28</v>
      </c>
      <c r="E14" s="23">
        <v>11.99</v>
      </c>
      <c r="F14" s="220">
        <v>1500</v>
      </c>
      <c r="G14" s="13">
        <f>F14*$E14</f>
        <v>17985</v>
      </c>
      <c r="H14" s="250"/>
      <c r="I14" s="387">
        <v>3.4499766401795084</v>
      </c>
      <c r="J14" s="387">
        <v>1.9800233598204915</v>
      </c>
      <c r="K14" s="250">
        <f>H14+I14</f>
        <v>3.4499766401795084</v>
      </c>
      <c r="L14" s="283">
        <f>K14-E14</f>
        <v>-8.5400233598204913</v>
      </c>
      <c r="M14" s="284">
        <f>F14*H14</f>
        <v>0</v>
      </c>
      <c r="N14" s="282">
        <f>F14*I14</f>
        <v>5174.9649602692625</v>
      </c>
      <c r="O14" s="282">
        <f t="shared" si="0"/>
        <v>2970.035039730737</v>
      </c>
      <c r="P14" s="282">
        <f t="shared" si="1"/>
        <v>8145</v>
      </c>
      <c r="Q14" s="285">
        <f>P14-G14</f>
        <v>-9840</v>
      </c>
    </row>
    <row r="15" spans="1:17">
      <c r="A15" s="8"/>
      <c r="B15" s="6"/>
      <c r="C15" s="10"/>
      <c r="D15" s="11"/>
      <c r="E15" s="23"/>
      <c r="F15" s="220"/>
      <c r="G15" s="13"/>
      <c r="H15" s="250"/>
      <c r="I15" s="387">
        <v>0</v>
      </c>
      <c r="J15" s="387">
        <v>0</v>
      </c>
      <c r="K15" s="250"/>
      <c r="L15" s="250"/>
      <c r="M15" s="250"/>
      <c r="N15" s="250"/>
      <c r="O15" s="282">
        <f t="shared" si="0"/>
        <v>0</v>
      </c>
      <c r="P15" s="282">
        <f t="shared" si="1"/>
        <v>0</v>
      </c>
      <c r="Q15" s="265"/>
    </row>
    <row r="16" spans="1:17">
      <c r="A16" s="8">
        <v>1.3</v>
      </c>
      <c r="B16" s="9"/>
      <c r="C16" s="22" t="s">
        <v>34</v>
      </c>
      <c r="D16" s="11"/>
      <c r="E16" s="23"/>
      <c r="F16" s="220"/>
      <c r="G16" s="13"/>
      <c r="H16" s="250"/>
      <c r="I16" s="387">
        <v>0</v>
      </c>
      <c r="J16" s="387">
        <v>0</v>
      </c>
      <c r="K16" s="250"/>
      <c r="L16" s="250"/>
      <c r="M16" s="250"/>
      <c r="N16" s="250"/>
      <c r="O16" s="282">
        <f t="shared" si="0"/>
        <v>0</v>
      </c>
      <c r="P16" s="282">
        <f t="shared" si="1"/>
        <v>0</v>
      </c>
      <c r="Q16" s="265"/>
    </row>
    <row r="17" spans="1:17" ht="116">
      <c r="A17" s="8"/>
      <c r="B17" s="9"/>
      <c r="C17" s="10" t="s">
        <v>35</v>
      </c>
      <c r="D17" s="11"/>
      <c r="E17" s="23"/>
      <c r="F17" s="220"/>
      <c r="G17" s="13"/>
      <c r="H17" s="250"/>
      <c r="I17" s="387">
        <v>0</v>
      </c>
      <c r="J17" s="387">
        <v>0</v>
      </c>
      <c r="K17" s="250"/>
      <c r="L17" s="250"/>
      <c r="M17" s="250"/>
      <c r="N17" s="250"/>
      <c r="O17" s="282">
        <f t="shared" si="0"/>
        <v>0</v>
      </c>
      <c r="P17" s="282">
        <f t="shared" si="1"/>
        <v>0</v>
      </c>
      <c r="Q17" s="265"/>
    </row>
    <row r="18" spans="1:17" ht="58">
      <c r="A18" s="8" t="s">
        <v>36</v>
      </c>
      <c r="B18" s="6" t="s">
        <v>37</v>
      </c>
      <c r="C18" s="25" t="s">
        <v>156</v>
      </c>
      <c r="D18" s="11" t="s">
        <v>25</v>
      </c>
      <c r="E18" s="23">
        <v>13.42</v>
      </c>
      <c r="F18" s="220">
        <v>3000</v>
      </c>
      <c r="G18" s="13">
        <f>F18*$E18</f>
        <v>40260</v>
      </c>
      <c r="H18" s="250"/>
      <c r="I18" s="387">
        <v>7.8189940188525089</v>
      </c>
      <c r="J18" s="387">
        <v>4.4875059811474918</v>
      </c>
      <c r="K18" s="250">
        <f>H18+I18</f>
        <v>7.8189940188525089</v>
      </c>
      <c r="L18" s="283">
        <f>K18-E18</f>
        <v>-5.601005981147491</v>
      </c>
      <c r="M18" s="284">
        <f>F18*H18</f>
        <v>0</v>
      </c>
      <c r="N18" s="282">
        <f>F18*I18</f>
        <v>23456.982056557528</v>
      </c>
      <c r="O18" s="282">
        <f t="shared" si="0"/>
        <v>13462.517943442475</v>
      </c>
      <c r="P18" s="282">
        <f t="shared" si="1"/>
        <v>36919.5</v>
      </c>
      <c r="Q18" s="285">
        <f>P18-G18</f>
        <v>-3340.5</v>
      </c>
    </row>
    <row r="19" spans="1:17">
      <c r="A19" s="8"/>
      <c r="B19" s="6"/>
      <c r="C19" s="25"/>
      <c r="D19" s="11"/>
      <c r="E19" s="23"/>
      <c r="F19" s="220"/>
      <c r="G19" s="13"/>
      <c r="H19" s="250"/>
      <c r="I19" s="387">
        <v>0</v>
      </c>
      <c r="J19" s="387">
        <v>0</v>
      </c>
      <c r="K19" s="250"/>
      <c r="L19" s="250"/>
      <c r="M19" s="250"/>
      <c r="N19" s="250"/>
      <c r="O19" s="282">
        <f t="shared" si="0"/>
        <v>0</v>
      </c>
      <c r="P19" s="282">
        <f t="shared" si="1"/>
        <v>0</v>
      </c>
      <c r="Q19" s="265"/>
    </row>
    <row r="20" spans="1:17" ht="43.5">
      <c r="A20" s="30">
        <v>1.4</v>
      </c>
      <c r="B20" s="6" t="s">
        <v>38</v>
      </c>
      <c r="C20" s="222" t="s">
        <v>39</v>
      </c>
      <c r="D20" s="7" t="s">
        <v>28</v>
      </c>
      <c r="E20" s="245">
        <v>11.99</v>
      </c>
      <c r="F20" s="31">
        <v>300</v>
      </c>
      <c r="G20" s="13">
        <f>F20*$E20</f>
        <v>3597</v>
      </c>
      <c r="H20" s="250"/>
      <c r="I20" s="387">
        <v>2.7701469891680772</v>
      </c>
      <c r="J20" s="387">
        <v>1.5898530108319233</v>
      </c>
      <c r="K20" s="250">
        <f>H20+I20</f>
        <v>2.7701469891680772</v>
      </c>
      <c r="L20" s="283">
        <f>K20-E20</f>
        <v>-9.2198530108319225</v>
      </c>
      <c r="M20" s="284">
        <f>F20*H20</f>
        <v>0</v>
      </c>
      <c r="N20" s="282">
        <f>F20*I20+438.800000000017</f>
        <v>1269.8440967504403</v>
      </c>
      <c r="O20" s="282">
        <f t="shared" si="0"/>
        <v>476.95590324957698</v>
      </c>
      <c r="P20" s="282">
        <f t="shared" si="1"/>
        <v>1746.8000000000172</v>
      </c>
      <c r="Q20" s="285">
        <f>P20-G20</f>
        <v>-1850.1999999999828</v>
      </c>
    </row>
    <row r="21" spans="1:17">
      <c r="A21" s="8"/>
      <c r="B21" s="6"/>
      <c r="C21" s="25"/>
      <c r="D21" s="11"/>
      <c r="E21" s="24"/>
      <c r="F21" s="220"/>
      <c r="G21" s="13"/>
      <c r="H21" s="250"/>
      <c r="I21" s="387">
        <v>0</v>
      </c>
      <c r="J21" s="387">
        <v>0</v>
      </c>
      <c r="K21" s="250"/>
      <c r="L21" s="250"/>
      <c r="M21" s="250"/>
      <c r="N21" s="250"/>
      <c r="O21" s="282">
        <f t="shared" si="0"/>
        <v>0</v>
      </c>
      <c r="P21" s="282">
        <f t="shared" si="1"/>
        <v>0</v>
      </c>
      <c r="Q21" s="265"/>
    </row>
    <row r="22" spans="1:17">
      <c r="A22" s="8"/>
      <c r="B22" s="6"/>
      <c r="C22" s="10"/>
      <c r="D22" s="11"/>
      <c r="E22" s="24"/>
      <c r="F22" s="220"/>
      <c r="G22" s="13"/>
      <c r="H22" s="250"/>
      <c r="I22" s="387">
        <v>0</v>
      </c>
      <c r="J22" s="387">
        <v>0</v>
      </c>
      <c r="K22" s="250"/>
      <c r="L22" s="250"/>
      <c r="M22" s="250"/>
      <c r="N22" s="250"/>
      <c r="O22" s="282">
        <f t="shared" si="0"/>
        <v>0</v>
      </c>
      <c r="P22" s="282">
        <f t="shared" si="1"/>
        <v>0</v>
      </c>
      <c r="Q22" s="265"/>
    </row>
    <row r="23" spans="1:17" s="2" customFormat="1">
      <c r="A23" s="32"/>
      <c r="B23" s="33"/>
      <c r="C23" s="34" t="s">
        <v>40</v>
      </c>
      <c r="D23" s="35"/>
      <c r="E23" s="36"/>
      <c r="F23" s="36"/>
      <c r="G23" s="253">
        <f>SUM(G7:G22)</f>
        <v>66319.989999999991</v>
      </c>
      <c r="H23" s="36"/>
      <c r="I23" s="36"/>
      <c r="J23" s="36"/>
      <c r="K23" s="36"/>
      <c r="L23" s="36"/>
      <c r="M23" s="254">
        <f>SUM(M7:M22)</f>
        <v>0</v>
      </c>
      <c r="N23" s="253">
        <f>SUM(N7:N22)</f>
        <v>32534.560731823654</v>
      </c>
      <c r="O23" s="253">
        <f>SUM(O7:O22)</f>
        <v>18420.517768176367</v>
      </c>
      <c r="P23" s="282">
        <f t="shared" si="1"/>
        <v>50955.078500000018</v>
      </c>
      <c r="Q23" s="267">
        <f>SUM(Q7:Q22)</f>
        <v>-15364.911499999982</v>
      </c>
    </row>
    <row r="24" spans="1:17">
      <c r="A24" s="8"/>
      <c r="B24" s="9"/>
      <c r="C24" s="10"/>
      <c r="D24" s="11"/>
      <c r="E24" s="23"/>
      <c r="F24" s="220"/>
      <c r="G24" s="13"/>
      <c r="H24" s="250"/>
      <c r="I24" s="387">
        <v>0</v>
      </c>
      <c r="J24" s="387">
        <v>0</v>
      </c>
      <c r="K24" s="250"/>
      <c r="L24" s="250"/>
      <c r="M24" s="250"/>
      <c r="N24" s="250"/>
      <c r="O24" s="282">
        <f t="shared" si="0"/>
        <v>0</v>
      </c>
      <c r="P24" s="282">
        <f t="shared" si="1"/>
        <v>0</v>
      </c>
      <c r="Q24" s="265"/>
    </row>
    <row r="25" spans="1:17">
      <c r="A25" s="16">
        <v>2</v>
      </c>
      <c r="B25" s="17"/>
      <c r="C25" s="18" t="s">
        <v>4</v>
      </c>
      <c r="D25" s="19"/>
      <c r="E25" s="20"/>
      <c r="F25" s="221"/>
      <c r="G25" s="21"/>
      <c r="H25" s="21"/>
      <c r="I25" s="21"/>
      <c r="J25" s="21"/>
      <c r="K25" s="21"/>
      <c r="L25" s="21"/>
      <c r="M25" s="21"/>
      <c r="N25" s="21"/>
      <c r="O25" s="21"/>
      <c r="P25" s="21"/>
      <c r="Q25" s="266"/>
    </row>
    <row r="26" spans="1:17">
      <c r="A26" s="8"/>
      <c r="B26" s="9"/>
      <c r="C26" s="10"/>
      <c r="D26" s="11"/>
      <c r="E26" s="23"/>
      <c r="F26" s="220"/>
      <c r="G26" s="13"/>
      <c r="H26" s="250"/>
      <c r="I26" s="387">
        <v>0</v>
      </c>
      <c r="J26" s="387">
        <v>0</v>
      </c>
      <c r="K26" s="250"/>
      <c r="L26" s="250"/>
      <c r="M26" s="250"/>
      <c r="N26" s="250"/>
      <c r="O26" s="282">
        <f t="shared" si="0"/>
        <v>0</v>
      </c>
      <c r="P26" s="282">
        <f t="shared" si="1"/>
        <v>0</v>
      </c>
      <c r="Q26" s="265"/>
    </row>
    <row r="27" spans="1:17">
      <c r="A27" s="8"/>
      <c r="B27" s="9"/>
      <c r="C27" s="10"/>
      <c r="D27" s="11"/>
      <c r="E27" s="23"/>
      <c r="F27" s="220"/>
      <c r="G27" s="13"/>
      <c r="H27" s="250"/>
      <c r="I27" s="387">
        <v>0</v>
      </c>
      <c r="J27" s="387">
        <v>0</v>
      </c>
      <c r="K27" s="250"/>
      <c r="L27" s="250"/>
      <c r="M27" s="250"/>
      <c r="N27" s="250"/>
      <c r="O27" s="282">
        <f t="shared" si="0"/>
        <v>0</v>
      </c>
      <c r="P27" s="282">
        <f t="shared" si="1"/>
        <v>0</v>
      </c>
      <c r="Q27" s="265"/>
    </row>
    <row r="28" spans="1:17">
      <c r="A28" s="8">
        <v>2.1</v>
      </c>
      <c r="B28" s="9"/>
      <c r="C28" s="38" t="s">
        <v>41</v>
      </c>
      <c r="D28" s="11"/>
      <c r="E28" s="23"/>
      <c r="F28" s="220"/>
      <c r="G28" s="13"/>
      <c r="H28" s="250"/>
      <c r="I28" s="387">
        <v>0</v>
      </c>
      <c r="J28" s="387">
        <v>0</v>
      </c>
      <c r="K28" s="250"/>
      <c r="L28" s="250"/>
      <c r="M28" s="250"/>
      <c r="N28" s="250"/>
      <c r="O28" s="282">
        <f t="shared" si="0"/>
        <v>0</v>
      </c>
      <c r="P28" s="282">
        <f t="shared" si="1"/>
        <v>0</v>
      </c>
      <c r="Q28" s="265"/>
    </row>
    <row r="29" spans="1:17">
      <c r="A29" s="8"/>
      <c r="B29" s="9"/>
      <c r="C29" s="10"/>
      <c r="D29" s="11"/>
      <c r="E29" s="23"/>
      <c r="F29" s="220"/>
      <c r="G29" s="13"/>
      <c r="H29" s="250"/>
      <c r="I29" s="387">
        <v>0</v>
      </c>
      <c r="J29" s="387">
        <v>0</v>
      </c>
      <c r="K29" s="250"/>
      <c r="L29" s="250"/>
      <c r="M29" s="250"/>
      <c r="N29" s="250"/>
      <c r="O29" s="282">
        <f t="shared" si="0"/>
        <v>0</v>
      </c>
      <c r="P29" s="282">
        <f t="shared" si="1"/>
        <v>0</v>
      </c>
      <c r="Q29" s="265"/>
    </row>
    <row r="30" spans="1:17" ht="112.9" customHeight="1">
      <c r="A30" s="8" t="s">
        <v>42</v>
      </c>
      <c r="B30" s="6" t="s">
        <v>43</v>
      </c>
      <c r="C30" s="25" t="s">
        <v>157</v>
      </c>
      <c r="D30" s="11" t="s">
        <v>25</v>
      </c>
      <c r="E30" s="23">
        <v>11.44</v>
      </c>
      <c r="F30" s="220">
        <v>1250</v>
      </c>
      <c r="G30" s="13">
        <f>F30*$E30</f>
        <v>14300</v>
      </c>
      <c r="H30" s="250"/>
      <c r="I30" s="387">
        <v>6.738255480188541</v>
      </c>
      <c r="J30" s="387">
        <v>3.8672445198114587</v>
      </c>
      <c r="K30" s="250">
        <f>H30+I30</f>
        <v>6.738255480188541</v>
      </c>
      <c r="L30" s="283">
        <f>K30-E30</f>
        <v>-4.7017445198114585</v>
      </c>
      <c r="M30" s="284">
        <f>F30*H30</f>
        <v>0</v>
      </c>
      <c r="N30" s="282">
        <f>F30*I30</f>
        <v>8422.8193502356771</v>
      </c>
      <c r="O30" s="282">
        <f t="shared" si="0"/>
        <v>4834.0556497643238</v>
      </c>
      <c r="P30" s="282">
        <f t="shared" si="1"/>
        <v>13256.875</v>
      </c>
      <c r="Q30" s="285">
        <f>P30-G30</f>
        <v>-1043.125</v>
      </c>
    </row>
    <row r="31" spans="1:17">
      <c r="A31" s="8"/>
      <c r="B31" s="6"/>
      <c r="C31" s="10"/>
      <c r="D31" s="11"/>
      <c r="E31" s="23"/>
      <c r="F31" s="220"/>
      <c r="G31" s="13"/>
      <c r="H31" s="250"/>
      <c r="I31" s="387">
        <v>0</v>
      </c>
      <c r="J31" s="387">
        <v>0</v>
      </c>
      <c r="K31" s="250"/>
      <c r="L31" s="250"/>
      <c r="M31" s="250"/>
      <c r="N31" s="250"/>
      <c r="O31" s="282">
        <f t="shared" si="0"/>
        <v>0</v>
      </c>
      <c r="P31" s="282">
        <f t="shared" si="1"/>
        <v>0</v>
      </c>
      <c r="Q31" s="265"/>
    </row>
    <row r="32" spans="1:17">
      <c r="A32" s="8"/>
      <c r="B32" s="9"/>
      <c r="C32" s="10"/>
      <c r="D32" s="11"/>
      <c r="E32" s="23"/>
      <c r="F32" s="220"/>
      <c r="G32" s="13"/>
      <c r="H32" s="250"/>
      <c r="I32" s="387">
        <v>0</v>
      </c>
      <c r="J32" s="387">
        <v>0</v>
      </c>
      <c r="K32" s="250"/>
      <c r="L32" s="250"/>
      <c r="M32" s="250"/>
      <c r="N32" s="250"/>
      <c r="O32" s="282">
        <f t="shared" si="0"/>
        <v>0</v>
      </c>
      <c r="P32" s="282">
        <f t="shared" si="1"/>
        <v>0</v>
      </c>
      <c r="Q32" s="265"/>
    </row>
    <row r="33" spans="1:17" s="2" customFormat="1">
      <c r="A33" s="32"/>
      <c r="B33" s="33"/>
      <c r="C33" s="34" t="s">
        <v>44</v>
      </c>
      <c r="D33" s="35"/>
      <c r="E33" s="36"/>
      <c r="F33" s="36"/>
      <c r="G33" s="253">
        <f>SUM(G30:G32)</f>
        <v>14300</v>
      </c>
      <c r="H33" s="36"/>
      <c r="I33" s="36"/>
      <c r="J33" s="36"/>
      <c r="K33" s="36"/>
      <c r="L33" s="36"/>
      <c r="M33" s="253">
        <f>SUM(M30:M32)</f>
        <v>0</v>
      </c>
      <c r="N33" s="253">
        <f t="shared" ref="N33:Q33" si="2">SUM(N30:N32)</f>
        <v>8422.8193502356771</v>
      </c>
      <c r="O33" s="253">
        <f t="shared" si="2"/>
        <v>4834.0556497643238</v>
      </c>
      <c r="P33" s="253">
        <f>SUM(P30:P32)</f>
        <v>13256.875</v>
      </c>
      <c r="Q33" s="267">
        <f t="shared" si="2"/>
        <v>-1043.125</v>
      </c>
    </row>
    <row r="34" spans="1:17">
      <c r="A34" s="8"/>
      <c r="B34" s="9"/>
      <c r="C34" s="10"/>
      <c r="D34" s="11"/>
      <c r="E34" s="23"/>
      <c r="F34" s="220"/>
      <c r="G34" s="13"/>
      <c r="H34" s="250"/>
      <c r="I34" s="387">
        <v>0</v>
      </c>
      <c r="J34" s="387">
        <v>0</v>
      </c>
      <c r="K34" s="250"/>
      <c r="L34" s="250"/>
      <c r="M34" s="250"/>
      <c r="N34" s="250"/>
      <c r="O34" s="282">
        <f t="shared" si="0"/>
        <v>0</v>
      </c>
      <c r="P34" s="282">
        <f t="shared" si="1"/>
        <v>0</v>
      </c>
      <c r="Q34" s="265"/>
    </row>
    <row r="35" spans="1:17">
      <c r="A35" s="16">
        <v>3</v>
      </c>
      <c r="B35" s="17"/>
      <c r="C35" s="18" t="s">
        <v>5</v>
      </c>
      <c r="D35" s="19"/>
      <c r="E35" s="20"/>
      <c r="F35" s="221"/>
      <c r="G35" s="21"/>
      <c r="H35" s="21"/>
      <c r="I35" s="21"/>
      <c r="J35" s="21"/>
      <c r="K35" s="21"/>
      <c r="L35" s="21"/>
      <c r="M35" s="21"/>
      <c r="N35" s="21"/>
      <c r="O35" s="21"/>
      <c r="P35" s="21"/>
      <c r="Q35" s="21"/>
    </row>
    <row r="36" spans="1:17" ht="29">
      <c r="A36" s="8"/>
      <c r="B36" s="9"/>
      <c r="C36" s="10" t="s">
        <v>45</v>
      </c>
      <c r="D36" s="11"/>
      <c r="E36" s="23"/>
      <c r="F36" s="220"/>
      <c r="G36" s="13"/>
      <c r="H36" s="250"/>
      <c r="I36" s="387">
        <v>0</v>
      </c>
      <c r="J36" s="387">
        <v>0</v>
      </c>
      <c r="K36" s="250"/>
      <c r="L36" s="250"/>
      <c r="M36" s="250"/>
      <c r="N36" s="250"/>
      <c r="O36" s="282">
        <f t="shared" si="0"/>
        <v>0</v>
      </c>
      <c r="P36" s="282">
        <f t="shared" si="1"/>
        <v>0</v>
      </c>
      <c r="Q36" s="265"/>
    </row>
    <row r="37" spans="1:17">
      <c r="A37" s="8"/>
      <c r="B37" s="9"/>
      <c r="C37" s="10"/>
      <c r="D37" s="11"/>
      <c r="E37" s="23"/>
      <c r="F37" s="220"/>
      <c r="G37" s="13"/>
      <c r="H37" s="250"/>
      <c r="I37" s="387">
        <v>0</v>
      </c>
      <c r="J37" s="387">
        <v>0</v>
      </c>
      <c r="K37" s="250"/>
      <c r="L37" s="250"/>
      <c r="M37" s="250"/>
      <c r="N37" s="250"/>
      <c r="O37" s="282">
        <f t="shared" si="0"/>
        <v>0</v>
      </c>
      <c r="P37" s="282">
        <f t="shared" si="1"/>
        <v>0</v>
      </c>
      <c r="Q37" s="265"/>
    </row>
    <row r="38" spans="1:17">
      <c r="A38" s="8">
        <v>3.1</v>
      </c>
      <c r="B38" s="9"/>
      <c r="C38" s="38" t="s">
        <v>46</v>
      </c>
      <c r="D38" s="11"/>
      <c r="E38" s="23"/>
      <c r="F38" s="220"/>
      <c r="G38" s="13"/>
      <c r="H38" s="250"/>
      <c r="I38" s="387">
        <v>0</v>
      </c>
      <c r="J38" s="387">
        <v>0</v>
      </c>
      <c r="K38" s="250"/>
      <c r="L38" s="250"/>
      <c r="M38" s="250"/>
      <c r="N38" s="250"/>
      <c r="O38" s="282">
        <f t="shared" si="0"/>
        <v>0</v>
      </c>
      <c r="P38" s="282">
        <f t="shared" si="1"/>
        <v>0</v>
      </c>
      <c r="Q38" s="265"/>
    </row>
    <row r="39" spans="1:17" ht="129" customHeight="1">
      <c r="A39" s="8" t="s">
        <v>47</v>
      </c>
      <c r="B39" s="6" t="s">
        <v>48</v>
      </c>
      <c r="C39" s="10" t="s">
        <v>158</v>
      </c>
      <c r="D39" s="11" t="s">
        <v>25</v>
      </c>
      <c r="E39" s="23">
        <v>11.44</v>
      </c>
      <c r="F39" s="220">
        <v>350</v>
      </c>
      <c r="G39" s="13">
        <f t="shared" ref="G39" si="3">F39*$E39</f>
        <v>4004</v>
      </c>
      <c r="H39" s="250"/>
      <c r="I39" s="387">
        <v>6.738255480188541</v>
      </c>
      <c r="J39" s="387">
        <v>3.8672445198114587</v>
      </c>
      <c r="K39" s="250">
        <f>H39+I39</f>
        <v>6.738255480188541</v>
      </c>
      <c r="L39" s="283">
        <f>K39-E39</f>
        <v>-4.7017445198114585</v>
      </c>
      <c r="M39" s="284">
        <f>F39*H39</f>
        <v>0</v>
      </c>
      <c r="N39" s="282">
        <f>F39*I39</f>
        <v>2358.3894180659895</v>
      </c>
      <c r="O39" s="282">
        <f t="shared" si="0"/>
        <v>1353.5355819340105</v>
      </c>
      <c r="P39" s="282">
        <f t="shared" si="1"/>
        <v>3711.9250000000002</v>
      </c>
      <c r="Q39" s="285">
        <f>P39-G39</f>
        <v>-292.07499999999982</v>
      </c>
    </row>
    <row r="40" spans="1:17" ht="135.65" customHeight="1">
      <c r="A40" s="8" t="s">
        <v>49</v>
      </c>
      <c r="B40" s="6" t="s">
        <v>50</v>
      </c>
      <c r="C40" s="10" t="s">
        <v>159</v>
      </c>
      <c r="D40" s="11" t="s">
        <v>25</v>
      </c>
      <c r="E40" s="23">
        <v>12.1</v>
      </c>
      <c r="F40" s="220">
        <v>340</v>
      </c>
      <c r="G40" s="13">
        <f t="shared" ref="G40" si="4">F40*$E40</f>
        <v>4114</v>
      </c>
      <c r="H40" s="250"/>
      <c r="I40" s="387">
        <v>7.2086404167551885</v>
      </c>
      <c r="J40" s="387">
        <v>4.1372095832448101</v>
      </c>
      <c r="K40" s="250">
        <f>H40+I40</f>
        <v>7.2086404167551885</v>
      </c>
      <c r="L40" s="283">
        <f>K40-E40</f>
        <v>-4.8913595832448111</v>
      </c>
      <c r="M40" s="284">
        <f>F40*H40</f>
        <v>0</v>
      </c>
      <c r="N40" s="282">
        <f>F40*I40</f>
        <v>2450.9377416967641</v>
      </c>
      <c r="O40" s="282">
        <f t="shared" si="0"/>
        <v>1406.6512583032354</v>
      </c>
      <c r="P40" s="282">
        <f t="shared" si="1"/>
        <v>3857.5889999999995</v>
      </c>
      <c r="Q40" s="285">
        <f>P40-G40</f>
        <v>-256.41100000000051</v>
      </c>
    </row>
    <row r="41" spans="1:17">
      <c r="A41" s="8"/>
      <c r="B41" s="9"/>
      <c r="C41" s="10"/>
      <c r="D41" s="11"/>
      <c r="E41" s="23"/>
      <c r="F41" s="220"/>
      <c r="G41" s="13"/>
      <c r="H41" s="250"/>
      <c r="I41" s="387">
        <v>0</v>
      </c>
      <c r="J41" s="387">
        <v>0</v>
      </c>
      <c r="K41" s="250"/>
      <c r="L41" s="250"/>
      <c r="M41" s="250"/>
      <c r="N41" s="250"/>
      <c r="O41" s="282">
        <f t="shared" si="0"/>
        <v>0</v>
      </c>
      <c r="P41" s="282">
        <f t="shared" si="1"/>
        <v>0</v>
      </c>
      <c r="Q41" s="265"/>
    </row>
    <row r="42" spans="1:17" s="2" customFormat="1">
      <c r="A42" s="32"/>
      <c r="B42" s="33"/>
      <c r="C42" s="34" t="s">
        <v>44</v>
      </c>
      <c r="D42" s="35"/>
      <c r="E42" s="36"/>
      <c r="F42" s="37"/>
      <c r="G42" s="37">
        <f>SUM(G37:G41)</f>
        <v>8118</v>
      </c>
      <c r="H42" s="37"/>
      <c r="I42" s="37"/>
      <c r="J42" s="37"/>
      <c r="K42" s="37"/>
      <c r="L42" s="37"/>
      <c r="M42" s="37">
        <f>SUM(M37:M41)</f>
        <v>0</v>
      </c>
      <c r="N42" s="37">
        <f t="shared" ref="N42:Q42" si="5">SUM(N37:N41)</f>
        <v>4809.3271597627536</v>
      </c>
      <c r="O42" s="37">
        <f t="shared" si="5"/>
        <v>2760.1868402372456</v>
      </c>
      <c r="P42" s="37">
        <f>SUM(P37:P41)</f>
        <v>7569.5139999999992</v>
      </c>
      <c r="Q42" s="268">
        <f t="shared" si="5"/>
        <v>-548.48600000000033</v>
      </c>
    </row>
    <row r="43" spans="1:17">
      <c r="A43" s="8"/>
      <c r="B43" s="9"/>
      <c r="C43" s="10"/>
      <c r="D43" s="11"/>
      <c r="E43" s="23"/>
      <c r="F43" s="220"/>
      <c r="G43" s="13"/>
      <c r="H43" s="250"/>
      <c r="I43" s="387">
        <v>0</v>
      </c>
      <c r="J43" s="387">
        <v>0</v>
      </c>
      <c r="K43" s="250"/>
      <c r="L43" s="250"/>
      <c r="M43" s="250"/>
      <c r="N43" s="250"/>
      <c r="O43" s="282">
        <f t="shared" si="0"/>
        <v>0</v>
      </c>
      <c r="P43" s="282">
        <f t="shared" si="1"/>
        <v>0</v>
      </c>
      <c r="Q43" s="265"/>
    </row>
    <row r="44" spans="1:17">
      <c r="A44" s="16">
        <v>4</v>
      </c>
      <c r="B44" s="17"/>
      <c r="C44" s="18" t="s">
        <v>6</v>
      </c>
      <c r="D44" s="19"/>
      <c r="E44" s="20"/>
      <c r="F44" s="221"/>
      <c r="G44" s="21"/>
      <c r="H44" s="21"/>
      <c r="I44" s="21"/>
      <c r="J44" s="21"/>
      <c r="K44" s="21"/>
      <c r="L44" s="21"/>
      <c r="M44" s="21"/>
      <c r="N44" s="21"/>
      <c r="O44" s="21"/>
      <c r="P44" s="21"/>
      <c r="Q44" s="21"/>
    </row>
    <row r="45" spans="1:17">
      <c r="A45" s="8"/>
      <c r="B45" s="9"/>
      <c r="C45" s="38"/>
      <c r="D45" s="11"/>
      <c r="E45" s="23"/>
      <c r="F45" s="220"/>
      <c r="G45" s="13"/>
      <c r="H45" s="250"/>
      <c r="I45" s="387">
        <v>0</v>
      </c>
      <c r="J45" s="387">
        <v>0</v>
      </c>
      <c r="K45" s="250"/>
      <c r="L45" s="250"/>
      <c r="M45" s="250"/>
      <c r="N45" s="250"/>
      <c r="O45" s="282">
        <f t="shared" si="0"/>
        <v>0</v>
      </c>
      <c r="P45" s="282">
        <f t="shared" si="1"/>
        <v>0</v>
      </c>
      <c r="Q45" s="265"/>
    </row>
    <row r="46" spans="1:17">
      <c r="A46" s="39">
        <v>4.0999999999999996</v>
      </c>
      <c r="B46" s="40"/>
      <c r="C46" s="41" t="s">
        <v>52</v>
      </c>
      <c r="D46" s="42"/>
      <c r="E46" s="23"/>
      <c r="F46" s="220"/>
      <c r="G46" s="13"/>
      <c r="H46" s="250"/>
      <c r="I46" s="387">
        <v>0</v>
      </c>
      <c r="J46" s="387">
        <v>0</v>
      </c>
      <c r="K46" s="250"/>
      <c r="L46" s="250"/>
      <c r="M46" s="250"/>
      <c r="N46" s="250"/>
      <c r="O46" s="282">
        <f t="shared" si="0"/>
        <v>0</v>
      </c>
      <c r="P46" s="282">
        <f t="shared" si="1"/>
        <v>0</v>
      </c>
      <c r="Q46" s="265"/>
    </row>
    <row r="47" spans="1:17" ht="58">
      <c r="A47" s="39" t="s">
        <v>53</v>
      </c>
      <c r="B47" s="43" t="s">
        <v>54</v>
      </c>
      <c r="C47" s="44" t="s">
        <v>55</v>
      </c>
      <c r="D47" s="11" t="s">
        <v>25</v>
      </c>
      <c r="E47" s="23">
        <v>34.200000000000003</v>
      </c>
      <c r="F47" s="220">
        <v>1700</v>
      </c>
      <c r="G47" s="13">
        <f t="shared" ref="G47" si="6">F47*$E47</f>
        <v>58140.000000000007</v>
      </c>
      <c r="H47" s="283">
        <f>[2]BOQ!$J$9</f>
        <v>34.192</v>
      </c>
      <c r="I47" s="387">
        <v>0</v>
      </c>
      <c r="J47" s="387">
        <v>0</v>
      </c>
      <c r="K47" s="283">
        <f>H47+I47</f>
        <v>34.192</v>
      </c>
      <c r="L47" s="283">
        <f>K47-E47</f>
        <v>-8.0000000000026716E-3</v>
      </c>
      <c r="M47" s="282">
        <f>F47*H47</f>
        <v>58126.400000000001</v>
      </c>
      <c r="N47" s="284">
        <f>F47*I47</f>
        <v>0</v>
      </c>
      <c r="O47" s="282">
        <f t="shared" si="0"/>
        <v>0</v>
      </c>
      <c r="P47" s="282">
        <f t="shared" si="1"/>
        <v>58126.400000000001</v>
      </c>
      <c r="Q47" s="285">
        <f>P47-G47</f>
        <v>-13.600000000005821</v>
      </c>
    </row>
    <row r="48" spans="1:17" ht="58">
      <c r="A48" s="39" t="s">
        <v>56</v>
      </c>
      <c r="B48" s="43" t="s">
        <v>57</v>
      </c>
      <c r="C48" s="44" t="s">
        <v>58</v>
      </c>
      <c r="D48" s="11" t="s">
        <v>25</v>
      </c>
      <c r="E48" s="23">
        <v>12.1</v>
      </c>
      <c r="F48" s="220">
        <v>550</v>
      </c>
      <c r="G48" s="13">
        <f t="shared" ref="G48" si="7">F48*$E48</f>
        <v>6655</v>
      </c>
      <c r="H48" s="250"/>
      <c r="I48" s="387">
        <v>8.8912505707491825</v>
      </c>
      <c r="J48" s="387">
        <v>5.1028994292508152</v>
      </c>
      <c r="K48" s="283">
        <f>H48+I48</f>
        <v>8.8912505707491825</v>
      </c>
      <c r="L48" s="283">
        <f>K48-E48</f>
        <v>-3.2087494292508172</v>
      </c>
      <c r="M48" s="282">
        <f>F48*H48</f>
        <v>0</v>
      </c>
      <c r="N48" s="284">
        <f>F48*I48</f>
        <v>4890.1878139120499</v>
      </c>
      <c r="O48" s="282">
        <f t="shared" si="0"/>
        <v>2806.5946860879485</v>
      </c>
      <c r="P48" s="282">
        <f t="shared" si="1"/>
        <v>7696.7824999999984</v>
      </c>
      <c r="Q48" s="285">
        <f>P48-G48</f>
        <v>1041.7824999999984</v>
      </c>
    </row>
    <row r="49" spans="1:17">
      <c r="A49" s="8"/>
      <c r="B49" s="9"/>
      <c r="C49" s="38"/>
      <c r="D49" s="11"/>
      <c r="E49" s="23"/>
      <c r="F49" s="220"/>
      <c r="G49" s="13"/>
      <c r="H49" s="250"/>
      <c r="I49" s="387">
        <v>0</v>
      </c>
      <c r="J49" s="387">
        <v>0</v>
      </c>
      <c r="K49" s="250"/>
      <c r="L49" s="250"/>
      <c r="M49" s="250"/>
      <c r="N49" s="250"/>
      <c r="O49" s="282">
        <f t="shared" si="0"/>
        <v>0</v>
      </c>
      <c r="P49" s="282">
        <f t="shared" si="1"/>
        <v>0</v>
      </c>
      <c r="Q49" s="265"/>
    </row>
    <row r="50" spans="1:17">
      <c r="A50" s="8">
        <v>4.2</v>
      </c>
      <c r="B50" s="6"/>
      <c r="C50" s="22" t="s">
        <v>59</v>
      </c>
      <c r="D50" s="11"/>
      <c r="E50" s="23"/>
      <c r="F50" s="220"/>
      <c r="G50" s="13"/>
      <c r="H50" s="250"/>
      <c r="I50" s="387">
        <v>0</v>
      </c>
      <c r="J50" s="387">
        <v>0</v>
      </c>
      <c r="K50" s="250"/>
      <c r="L50" s="250"/>
      <c r="M50" s="250"/>
      <c r="N50" s="250"/>
      <c r="O50" s="282">
        <f t="shared" si="0"/>
        <v>0</v>
      </c>
      <c r="P50" s="282">
        <f t="shared" si="1"/>
        <v>0</v>
      </c>
      <c r="Q50" s="265"/>
    </row>
    <row r="51" spans="1:17" ht="126" customHeight="1">
      <c r="A51" s="8"/>
      <c r="B51" s="43" t="s">
        <v>60</v>
      </c>
      <c r="C51" s="25" t="s">
        <v>61</v>
      </c>
      <c r="D51" s="11" t="s">
        <v>62</v>
      </c>
      <c r="E51" s="23">
        <v>5.83</v>
      </c>
      <c r="F51" s="220">
        <v>5000</v>
      </c>
      <c r="G51" s="13">
        <f>F51*$E51</f>
        <v>29150</v>
      </c>
      <c r="H51" s="250"/>
      <c r="I51" s="387">
        <v>0</v>
      </c>
      <c r="J51" s="387">
        <v>0</v>
      </c>
      <c r="K51" s="250"/>
      <c r="L51" s="250"/>
      <c r="M51" s="250"/>
      <c r="N51" s="250"/>
      <c r="O51" s="282">
        <f t="shared" si="0"/>
        <v>0</v>
      </c>
      <c r="P51" s="282">
        <f t="shared" si="1"/>
        <v>0</v>
      </c>
      <c r="Q51" s="265"/>
    </row>
    <row r="52" spans="1:17">
      <c r="A52" s="8"/>
      <c r="B52" s="6"/>
      <c r="C52" s="10"/>
      <c r="D52" s="11"/>
      <c r="E52" s="23"/>
      <c r="F52" s="220"/>
      <c r="G52" s="13"/>
      <c r="H52" s="250"/>
      <c r="I52" s="387">
        <v>0</v>
      </c>
      <c r="J52" s="387">
        <v>0</v>
      </c>
      <c r="K52" s="250"/>
      <c r="L52" s="250"/>
      <c r="M52" s="250"/>
      <c r="N52" s="250"/>
      <c r="O52" s="282">
        <f t="shared" si="0"/>
        <v>0</v>
      </c>
      <c r="P52" s="282">
        <f t="shared" si="1"/>
        <v>0</v>
      </c>
      <c r="Q52" s="265"/>
    </row>
    <row r="53" spans="1:17" s="2" customFormat="1">
      <c r="A53" s="32"/>
      <c r="B53" s="33"/>
      <c r="C53" s="34" t="s">
        <v>63</v>
      </c>
      <c r="D53" s="35"/>
      <c r="E53" s="36"/>
      <c r="F53" s="37"/>
      <c r="G53" s="37">
        <f>SUM(G45:G52)</f>
        <v>93945</v>
      </c>
      <c r="H53" s="37"/>
      <c r="I53" s="37"/>
      <c r="J53" s="37"/>
      <c r="K53" s="37"/>
      <c r="L53" s="37"/>
      <c r="M53" s="37">
        <f>SUM(M45:M52)</f>
        <v>58126.400000000001</v>
      </c>
      <c r="N53" s="37">
        <f t="shared" ref="N53:Q53" si="8">SUM(N45:N52)</f>
        <v>4890.1878139120499</v>
      </c>
      <c r="O53" s="37">
        <f t="shared" si="8"/>
        <v>2806.5946860879485</v>
      </c>
      <c r="P53" s="37">
        <f t="shared" si="8"/>
        <v>65823.182499999995</v>
      </c>
      <c r="Q53" s="268">
        <f t="shared" si="8"/>
        <v>1028.1824999999926</v>
      </c>
    </row>
    <row r="54" spans="1:17">
      <c r="A54" s="8"/>
      <c r="B54" s="9"/>
      <c r="C54" s="10"/>
      <c r="D54" s="11"/>
      <c r="E54" s="23"/>
      <c r="F54" s="220"/>
      <c r="G54" s="13"/>
      <c r="H54" s="250"/>
      <c r="I54" s="387">
        <v>0</v>
      </c>
      <c r="J54" s="387">
        <v>0</v>
      </c>
      <c r="K54" s="250"/>
      <c r="L54" s="250"/>
      <c r="M54" s="250"/>
      <c r="N54" s="250"/>
      <c r="O54" s="282">
        <f t="shared" si="0"/>
        <v>0</v>
      </c>
      <c r="P54" s="282">
        <f t="shared" si="1"/>
        <v>0</v>
      </c>
      <c r="Q54" s="265"/>
    </row>
    <row r="55" spans="1:17">
      <c r="A55" s="16">
        <v>5</v>
      </c>
      <c r="B55" s="17"/>
      <c r="C55" s="18" t="s">
        <v>7</v>
      </c>
      <c r="D55" s="19"/>
      <c r="E55" s="20"/>
      <c r="F55" s="221"/>
      <c r="G55" s="21"/>
      <c r="H55" s="21"/>
      <c r="I55" s="21"/>
      <c r="J55" s="21"/>
      <c r="K55" s="21"/>
      <c r="L55" s="21"/>
      <c r="M55" s="21"/>
      <c r="N55" s="21"/>
      <c r="O55" s="21"/>
      <c r="P55" s="21"/>
      <c r="Q55" s="266"/>
    </row>
    <row r="56" spans="1:17">
      <c r="A56" s="30"/>
      <c r="B56" s="45"/>
      <c r="C56" s="38"/>
      <c r="D56" s="7"/>
      <c r="E56" s="23"/>
      <c r="F56" s="220"/>
      <c r="G56" s="13"/>
      <c r="H56" s="250"/>
      <c r="I56" s="387">
        <v>0</v>
      </c>
      <c r="J56" s="387">
        <v>0</v>
      </c>
      <c r="K56" s="250"/>
      <c r="L56" s="250"/>
      <c r="M56" s="250"/>
      <c r="N56" s="250"/>
      <c r="O56" s="282">
        <f t="shared" si="0"/>
        <v>0</v>
      </c>
      <c r="P56" s="282">
        <f t="shared" si="1"/>
        <v>0</v>
      </c>
      <c r="Q56" s="265"/>
    </row>
    <row r="57" spans="1:17">
      <c r="A57" s="8">
        <v>5.3</v>
      </c>
      <c r="B57" s="6"/>
      <c r="C57" s="38" t="s">
        <v>64</v>
      </c>
      <c r="D57" s="11"/>
      <c r="E57" s="23"/>
      <c r="F57" s="220"/>
      <c r="G57" s="13"/>
      <c r="H57" s="250"/>
      <c r="I57" s="387">
        <v>0</v>
      </c>
      <c r="J57" s="387">
        <v>0</v>
      </c>
      <c r="K57" s="250"/>
      <c r="L57" s="250"/>
      <c r="M57" s="250"/>
      <c r="N57" s="250"/>
      <c r="O57" s="282">
        <f t="shared" si="0"/>
        <v>0</v>
      </c>
      <c r="P57" s="282">
        <f t="shared" si="1"/>
        <v>0</v>
      </c>
      <c r="Q57" s="265"/>
    </row>
    <row r="58" spans="1:17" ht="72.5">
      <c r="A58" s="5"/>
      <c r="B58" s="6"/>
      <c r="C58" s="46" t="s">
        <v>65</v>
      </c>
      <c r="D58" s="11"/>
      <c r="E58" s="24"/>
      <c r="F58" s="220"/>
      <c r="G58" s="13"/>
      <c r="H58" s="250"/>
      <c r="I58" s="387">
        <v>0</v>
      </c>
      <c r="J58" s="387">
        <v>0</v>
      </c>
      <c r="K58" s="283"/>
      <c r="L58" s="283"/>
      <c r="M58" s="282"/>
      <c r="N58" s="284"/>
      <c r="O58" s="282">
        <f t="shared" si="0"/>
        <v>0</v>
      </c>
      <c r="P58" s="282">
        <f t="shared" si="1"/>
        <v>0</v>
      </c>
      <c r="Q58" s="285"/>
    </row>
    <row r="59" spans="1:17">
      <c r="A59" s="5" t="s">
        <v>15</v>
      </c>
      <c r="B59" s="6"/>
      <c r="C59" s="46" t="s">
        <v>66</v>
      </c>
      <c r="D59" s="11" t="s">
        <v>28</v>
      </c>
      <c r="E59" s="23">
        <v>2.97</v>
      </c>
      <c r="F59" s="220">
        <v>750</v>
      </c>
      <c r="G59" s="13">
        <f>F59*$E59</f>
        <v>2227.5</v>
      </c>
      <c r="H59" s="250"/>
      <c r="I59" s="387">
        <v>1.7154579978793136</v>
      </c>
      <c r="J59" s="387">
        <v>0.98454200212068643</v>
      </c>
      <c r="K59" s="283">
        <f>H59+I59</f>
        <v>1.7154579978793136</v>
      </c>
      <c r="L59" s="283">
        <f>K59-E59</f>
        <v>-1.2545420021206866</v>
      </c>
      <c r="M59" s="282">
        <f>F59*H59</f>
        <v>0</v>
      </c>
      <c r="N59" s="284">
        <f>F59*I59</f>
        <v>1286.5934984094852</v>
      </c>
      <c r="O59" s="282">
        <f t="shared" si="0"/>
        <v>738.40650159051484</v>
      </c>
      <c r="P59" s="282">
        <f t="shared" si="1"/>
        <v>2025</v>
      </c>
      <c r="Q59" s="285">
        <f>P59-G59</f>
        <v>-202.5</v>
      </c>
    </row>
    <row r="60" spans="1:17">
      <c r="A60" s="5"/>
      <c r="B60" s="6"/>
      <c r="C60" s="46"/>
      <c r="D60" s="11"/>
      <c r="E60" s="24"/>
      <c r="F60" s="220"/>
      <c r="G60" s="13"/>
      <c r="H60" s="250"/>
      <c r="I60" s="387">
        <v>0</v>
      </c>
      <c r="J60" s="387">
        <v>0</v>
      </c>
      <c r="K60" s="250"/>
      <c r="L60" s="250"/>
      <c r="M60" s="250"/>
      <c r="N60" s="250"/>
      <c r="O60" s="282">
        <f t="shared" si="0"/>
        <v>0</v>
      </c>
      <c r="P60" s="282">
        <f t="shared" si="1"/>
        <v>0</v>
      </c>
      <c r="Q60" s="265"/>
    </row>
    <row r="61" spans="1:17" s="2" customFormat="1">
      <c r="A61" s="32"/>
      <c r="B61" s="33"/>
      <c r="C61" s="34" t="s">
        <v>40</v>
      </c>
      <c r="D61" s="35"/>
      <c r="E61" s="36"/>
      <c r="F61" s="37"/>
      <c r="G61" s="37">
        <f>SUM(G57:G60)</f>
        <v>2227.5</v>
      </c>
      <c r="H61" s="37"/>
      <c r="I61" s="37"/>
      <c r="J61" s="37"/>
      <c r="K61" s="37"/>
      <c r="L61" s="37"/>
      <c r="M61" s="37">
        <f>SUM(M57:M60)</f>
        <v>0</v>
      </c>
      <c r="N61" s="37">
        <f t="shared" ref="N61:Q61" si="9">SUM(N57:N60)</f>
        <v>1286.5934984094852</v>
      </c>
      <c r="O61" s="37">
        <f t="shared" si="9"/>
        <v>738.40650159051484</v>
      </c>
      <c r="P61" s="37">
        <f>SUM(P57:P60)</f>
        <v>2025</v>
      </c>
      <c r="Q61" s="268">
        <f t="shared" si="9"/>
        <v>-202.5</v>
      </c>
    </row>
    <row r="62" spans="1:17" s="2" customFormat="1">
      <c r="A62" s="5"/>
      <c r="B62" s="9"/>
      <c r="C62" s="38"/>
      <c r="D62" s="7"/>
      <c r="E62" s="23"/>
      <c r="F62" s="220"/>
      <c r="G62" s="13"/>
      <c r="H62" s="249"/>
      <c r="I62" s="387">
        <v>0</v>
      </c>
      <c r="J62" s="387">
        <v>0</v>
      </c>
      <c r="K62" s="249"/>
      <c r="L62" s="249"/>
      <c r="M62" s="249"/>
      <c r="N62" s="249"/>
      <c r="O62" s="282">
        <f t="shared" si="0"/>
        <v>0</v>
      </c>
      <c r="P62" s="282">
        <f t="shared" si="1"/>
        <v>0</v>
      </c>
      <c r="Q62" s="269"/>
    </row>
    <row r="63" spans="1:17">
      <c r="A63" s="16">
        <v>6</v>
      </c>
      <c r="B63" s="17"/>
      <c r="C63" s="18" t="s">
        <v>67</v>
      </c>
      <c r="D63" s="19"/>
      <c r="E63" s="20"/>
      <c r="F63" s="221"/>
      <c r="G63" s="21"/>
      <c r="H63" s="21"/>
      <c r="I63" s="21"/>
      <c r="J63" s="21"/>
      <c r="K63" s="21"/>
      <c r="L63" s="21"/>
      <c r="M63" s="21"/>
      <c r="N63" s="21"/>
      <c r="O63" s="21"/>
      <c r="P63" s="21"/>
      <c r="Q63" s="21"/>
    </row>
    <row r="64" spans="1:17">
      <c r="A64" s="30"/>
      <c r="B64" s="45"/>
      <c r="C64" s="38"/>
      <c r="D64" s="7"/>
      <c r="E64" s="23"/>
      <c r="F64" s="220"/>
      <c r="G64" s="13"/>
      <c r="H64" s="250"/>
      <c r="I64" s="387">
        <v>0</v>
      </c>
      <c r="J64" s="387">
        <v>0</v>
      </c>
      <c r="K64" s="250"/>
      <c r="L64" s="250"/>
      <c r="M64" s="250"/>
      <c r="N64" s="250"/>
      <c r="O64" s="282">
        <f t="shared" si="0"/>
        <v>0</v>
      </c>
      <c r="P64" s="282">
        <f t="shared" si="1"/>
        <v>0</v>
      </c>
      <c r="Q64" s="265"/>
    </row>
    <row r="65" spans="1:17">
      <c r="A65" s="30">
        <v>6.1</v>
      </c>
      <c r="B65" s="45"/>
      <c r="C65" s="38" t="s">
        <v>68</v>
      </c>
      <c r="D65" s="7"/>
      <c r="E65" s="23"/>
      <c r="F65" s="220"/>
      <c r="G65" s="13"/>
      <c r="H65" s="250"/>
      <c r="I65" s="387">
        <v>0</v>
      </c>
      <c r="J65" s="387">
        <v>0</v>
      </c>
      <c r="K65" s="250"/>
      <c r="L65" s="250"/>
      <c r="M65" s="250"/>
      <c r="N65" s="250"/>
      <c r="O65" s="282">
        <f t="shared" si="0"/>
        <v>0</v>
      </c>
      <c r="P65" s="282">
        <f t="shared" si="1"/>
        <v>0</v>
      </c>
      <c r="Q65" s="265"/>
    </row>
    <row r="66" spans="1:17" ht="72.5">
      <c r="A66" s="30"/>
      <c r="B66" s="45"/>
      <c r="C66" s="46" t="s">
        <v>69</v>
      </c>
      <c r="D66" s="7" t="s">
        <v>28</v>
      </c>
      <c r="E66" s="246">
        <v>15.62</v>
      </c>
      <c r="F66" s="220">
        <v>1750</v>
      </c>
      <c r="G66" s="13">
        <f>F66*$E66</f>
        <v>27335</v>
      </c>
      <c r="H66" s="283">
        <f>[2]BOQ!$J$19</f>
        <v>15.62</v>
      </c>
      <c r="I66" s="387">
        <v>0</v>
      </c>
      <c r="J66" s="387">
        <v>0</v>
      </c>
      <c r="K66" s="283">
        <f>H66+I66</f>
        <v>15.62</v>
      </c>
      <c r="L66" s="283">
        <f>K66-E66</f>
        <v>0</v>
      </c>
      <c r="M66" s="282">
        <f>F66*H66</f>
        <v>27335</v>
      </c>
      <c r="N66" s="284">
        <f>F66*I66</f>
        <v>0</v>
      </c>
      <c r="O66" s="282">
        <f t="shared" si="0"/>
        <v>0</v>
      </c>
      <c r="P66" s="282">
        <f t="shared" si="1"/>
        <v>27335</v>
      </c>
      <c r="Q66" s="285">
        <f>P66-G66</f>
        <v>0</v>
      </c>
    </row>
    <row r="67" spans="1:17">
      <c r="A67" s="30"/>
      <c r="B67" s="45"/>
      <c r="C67" s="38"/>
      <c r="D67" s="7"/>
      <c r="E67" s="24"/>
      <c r="F67" s="220"/>
      <c r="G67" s="13"/>
      <c r="H67" s="250"/>
      <c r="I67" s="387">
        <v>0</v>
      </c>
      <c r="J67" s="387">
        <v>0</v>
      </c>
      <c r="K67" s="250"/>
      <c r="L67" s="250"/>
      <c r="M67" s="250"/>
      <c r="N67" s="250"/>
      <c r="O67" s="282">
        <f t="shared" si="0"/>
        <v>0</v>
      </c>
      <c r="P67" s="282">
        <f t="shared" si="1"/>
        <v>0</v>
      </c>
      <c r="Q67" s="265"/>
    </row>
    <row r="68" spans="1:17" s="51" customFormat="1">
      <c r="A68" s="47">
        <v>6.2</v>
      </c>
      <c r="B68" s="48"/>
      <c r="C68" s="49" t="s">
        <v>70</v>
      </c>
      <c r="D68" s="50"/>
      <c r="E68" s="24"/>
      <c r="F68" s="205"/>
      <c r="G68" s="13"/>
      <c r="H68" s="251"/>
      <c r="I68" s="387">
        <v>0</v>
      </c>
      <c r="J68" s="387">
        <v>0</v>
      </c>
      <c r="K68" s="251"/>
      <c r="L68" s="251"/>
      <c r="M68" s="251"/>
      <c r="N68" s="251"/>
      <c r="O68" s="282">
        <f t="shared" si="0"/>
        <v>0</v>
      </c>
      <c r="P68" s="282">
        <f t="shared" si="1"/>
        <v>0</v>
      </c>
      <c r="Q68" s="270"/>
    </row>
    <row r="69" spans="1:17" s="51" customFormat="1" ht="49.15" customHeight="1">
      <c r="A69" s="47"/>
      <c r="B69" s="48"/>
      <c r="C69" s="52" t="s">
        <v>71</v>
      </c>
      <c r="D69" s="50"/>
      <c r="E69" s="24"/>
      <c r="F69" s="205"/>
      <c r="G69" s="13"/>
      <c r="H69" s="251"/>
      <c r="I69" s="387">
        <v>0</v>
      </c>
      <c r="J69" s="387">
        <v>0</v>
      </c>
      <c r="K69" s="251"/>
      <c r="L69" s="251"/>
      <c r="M69" s="251"/>
      <c r="N69" s="251"/>
      <c r="O69" s="282">
        <f t="shared" si="0"/>
        <v>0</v>
      </c>
      <c r="P69" s="282">
        <f t="shared" si="1"/>
        <v>0</v>
      </c>
      <c r="Q69" s="270"/>
    </row>
    <row r="70" spans="1:17" s="51" customFormat="1" ht="284.5" customHeight="1">
      <c r="A70" s="53"/>
      <c r="B70" s="54"/>
      <c r="C70" s="55" t="s">
        <v>72</v>
      </c>
      <c r="D70" s="11" t="s">
        <v>25</v>
      </c>
      <c r="E70" s="246">
        <v>30.69</v>
      </c>
      <c r="F70" s="205">
        <v>1200</v>
      </c>
      <c r="G70" s="13">
        <f>F70*$E70</f>
        <v>36828</v>
      </c>
      <c r="H70" s="251"/>
      <c r="I70" s="387">
        <v>0</v>
      </c>
      <c r="J70" s="387">
        <v>0</v>
      </c>
      <c r="K70" s="251"/>
      <c r="L70" s="251"/>
      <c r="M70" s="251"/>
      <c r="N70" s="251"/>
      <c r="O70" s="282">
        <f t="shared" si="0"/>
        <v>0</v>
      </c>
      <c r="P70" s="282">
        <f t="shared" si="1"/>
        <v>0</v>
      </c>
      <c r="Q70" s="270"/>
    </row>
    <row r="71" spans="1:17">
      <c r="A71" s="5"/>
      <c r="B71" s="6"/>
      <c r="C71" s="14"/>
      <c r="D71" s="7"/>
      <c r="E71" s="23"/>
      <c r="F71" s="220"/>
      <c r="G71" s="13"/>
      <c r="H71" s="250"/>
      <c r="I71" s="387">
        <v>0</v>
      </c>
      <c r="J71" s="387">
        <v>0</v>
      </c>
      <c r="K71" s="250"/>
      <c r="L71" s="250"/>
      <c r="M71" s="250"/>
      <c r="N71" s="250"/>
      <c r="O71" s="282">
        <f t="shared" si="0"/>
        <v>0</v>
      </c>
      <c r="P71" s="282">
        <f t="shared" si="1"/>
        <v>0</v>
      </c>
      <c r="Q71" s="265"/>
    </row>
    <row r="72" spans="1:17" s="56" customFormat="1">
      <c r="A72" s="5">
        <v>6.3</v>
      </c>
      <c r="B72" s="9"/>
      <c r="C72" s="38" t="s">
        <v>73</v>
      </c>
      <c r="D72" s="7"/>
      <c r="E72" s="23"/>
      <c r="F72" s="220"/>
      <c r="G72" s="13"/>
      <c r="H72" s="252"/>
      <c r="I72" s="387">
        <v>0</v>
      </c>
      <c r="J72" s="387">
        <v>0</v>
      </c>
      <c r="K72" s="252"/>
      <c r="L72" s="252"/>
      <c r="M72" s="252"/>
      <c r="N72" s="252"/>
      <c r="O72" s="282">
        <f t="shared" si="0"/>
        <v>0</v>
      </c>
      <c r="P72" s="282">
        <f t="shared" si="1"/>
        <v>0</v>
      </c>
      <c r="Q72" s="271"/>
    </row>
    <row r="73" spans="1:17" ht="87">
      <c r="A73" s="5"/>
      <c r="B73" s="6"/>
      <c r="C73" s="14" t="s">
        <v>74</v>
      </c>
      <c r="D73" s="7" t="s">
        <v>62</v>
      </c>
      <c r="E73" s="246">
        <v>11.88</v>
      </c>
      <c r="F73" s="220">
        <v>450</v>
      </c>
      <c r="G73" s="13">
        <f>F73*$E73</f>
        <v>5346</v>
      </c>
      <c r="H73" s="283">
        <f>[2]BOQ!$J$22</f>
        <v>11.038400000000001</v>
      </c>
      <c r="I73" s="387">
        <v>0</v>
      </c>
      <c r="J73" s="387">
        <v>0</v>
      </c>
      <c r="K73" s="283">
        <f>H73+I73</f>
        <v>11.038400000000001</v>
      </c>
      <c r="L73" s="283">
        <f>K73-E73</f>
        <v>-0.84159999999999968</v>
      </c>
      <c r="M73" s="282">
        <f>H73*F73</f>
        <v>4967.2800000000007</v>
      </c>
      <c r="N73" s="284">
        <f>F73*I73</f>
        <v>0</v>
      </c>
      <c r="O73" s="282">
        <f>+J73*F73</f>
        <v>0</v>
      </c>
      <c r="P73" s="282">
        <f t="shared" ref="P73:P90" si="10">M73+N73+O73</f>
        <v>4967.2800000000007</v>
      </c>
      <c r="Q73" s="285">
        <f>P73-G73</f>
        <v>-378.71999999999935</v>
      </c>
    </row>
    <row r="74" spans="1:17">
      <c r="A74" s="5"/>
      <c r="B74" s="6"/>
      <c r="C74" s="14"/>
      <c r="D74" s="7"/>
      <c r="E74" s="24"/>
      <c r="F74" s="220"/>
      <c r="G74" s="13"/>
      <c r="H74" s="250"/>
      <c r="I74" s="387">
        <v>0</v>
      </c>
      <c r="J74" s="387">
        <v>0</v>
      </c>
      <c r="K74" s="250"/>
      <c r="L74" s="250"/>
      <c r="M74" s="250"/>
      <c r="N74" s="250"/>
      <c r="O74" s="282">
        <f>+J74*F74</f>
        <v>0</v>
      </c>
      <c r="P74" s="282">
        <f t="shared" si="10"/>
        <v>0</v>
      </c>
      <c r="Q74" s="265"/>
    </row>
    <row r="75" spans="1:17" s="2" customFormat="1">
      <c r="A75" s="32"/>
      <c r="B75" s="33"/>
      <c r="C75" s="34" t="s">
        <v>40</v>
      </c>
      <c r="D75" s="35"/>
      <c r="E75" s="36"/>
      <c r="F75" s="37"/>
      <c r="G75" s="37">
        <f>SUM(G64:G74)</f>
        <v>69509</v>
      </c>
      <c r="H75" s="36"/>
      <c r="I75" s="36"/>
      <c r="J75" s="36"/>
      <c r="K75" s="36"/>
      <c r="L75" s="36"/>
      <c r="M75" s="37">
        <f>SUM(M64:M74)</f>
        <v>32302.28</v>
      </c>
      <c r="N75" s="37">
        <f>SUM(N64:N74)</f>
        <v>0</v>
      </c>
      <c r="O75" s="37">
        <f>SUM(O64:O74)</f>
        <v>0</v>
      </c>
      <c r="P75" s="37">
        <f>SUM(P64:P74)</f>
        <v>32302.28</v>
      </c>
      <c r="Q75" s="268">
        <f t="shared" ref="Q75" si="11">SUM(Q64:Q74)</f>
        <v>-378.71999999999935</v>
      </c>
    </row>
    <row r="76" spans="1:17">
      <c r="A76" s="5"/>
      <c r="B76" s="6"/>
      <c r="C76" s="14"/>
      <c r="D76" s="7"/>
      <c r="E76" s="23"/>
      <c r="F76" s="220"/>
      <c r="G76" s="13"/>
      <c r="H76" s="250"/>
      <c r="I76" s="387">
        <v>0</v>
      </c>
      <c r="J76" s="387">
        <v>0</v>
      </c>
      <c r="K76" s="250"/>
      <c r="L76" s="250"/>
      <c r="M76" s="250"/>
      <c r="N76" s="250"/>
      <c r="O76" s="282">
        <f>+J76*F76</f>
        <v>0</v>
      </c>
      <c r="P76" s="282">
        <f t="shared" si="10"/>
        <v>0</v>
      </c>
      <c r="Q76" s="265"/>
    </row>
    <row r="77" spans="1:17">
      <c r="A77" s="16">
        <v>7</v>
      </c>
      <c r="B77" s="17"/>
      <c r="C77" s="18" t="s">
        <v>8</v>
      </c>
      <c r="D77" s="19"/>
      <c r="E77" s="20"/>
      <c r="F77" s="221"/>
      <c r="G77" s="21"/>
      <c r="H77" s="21"/>
      <c r="I77" s="21"/>
      <c r="J77" s="21"/>
      <c r="K77" s="21"/>
      <c r="L77" s="21"/>
      <c r="M77" s="21"/>
      <c r="N77" s="21"/>
      <c r="O77" s="21"/>
      <c r="P77" s="21"/>
      <c r="Q77" s="266"/>
    </row>
    <row r="78" spans="1:17">
      <c r="A78" s="30"/>
      <c r="B78" s="45"/>
      <c r="C78" s="38"/>
      <c r="D78" s="7"/>
      <c r="E78" s="23"/>
      <c r="F78" s="220"/>
      <c r="G78" s="13"/>
      <c r="H78" s="250"/>
      <c r="I78" s="387">
        <v>0</v>
      </c>
      <c r="J78" s="387">
        <v>0</v>
      </c>
      <c r="K78" s="250"/>
      <c r="L78" s="250"/>
      <c r="M78" s="250"/>
      <c r="N78" s="250"/>
      <c r="O78" s="282">
        <f>+J78*F78</f>
        <v>0</v>
      </c>
      <c r="P78" s="282">
        <f t="shared" si="10"/>
        <v>0</v>
      </c>
      <c r="Q78" s="265"/>
    </row>
    <row r="79" spans="1:17">
      <c r="A79" s="30"/>
      <c r="B79" s="45"/>
      <c r="C79" s="14"/>
      <c r="D79" s="7"/>
      <c r="E79" s="24"/>
      <c r="F79" s="220"/>
      <c r="G79" s="13"/>
      <c r="H79" s="250"/>
      <c r="I79" s="387">
        <v>0</v>
      </c>
      <c r="J79" s="387">
        <v>0</v>
      </c>
      <c r="K79" s="250"/>
      <c r="L79" s="250"/>
      <c r="M79" s="250"/>
      <c r="N79" s="250"/>
      <c r="O79" s="282">
        <f>+J79*F79</f>
        <v>0</v>
      </c>
      <c r="P79" s="282">
        <f t="shared" si="10"/>
        <v>0</v>
      </c>
      <c r="Q79" s="265"/>
    </row>
    <row r="80" spans="1:17">
      <c r="A80" s="30">
        <v>7.1</v>
      </c>
      <c r="B80" s="45"/>
      <c r="C80" s="38" t="s">
        <v>75</v>
      </c>
      <c r="D80" s="7"/>
      <c r="E80" s="24"/>
      <c r="F80" s="220"/>
      <c r="G80" s="13"/>
      <c r="H80" s="250"/>
      <c r="I80" s="387">
        <v>0</v>
      </c>
      <c r="J80" s="387">
        <v>0</v>
      </c>
      <c r="K80" s="250"/>
      <c r="L80" s="250"/>
      <c r="M80" s="250"/>
      <c r="N80" s="250"/>
      <c r="O80" s="282">
        <f>+J80*F80</f>
        <v>0</v>
      </c>
      <c r="P80" s="282">
        <f t="shared" si="10"/>
        <v>0</v>
      </c>
      <c r="Q80" s="265"/>
    </row>
    <row r="81" spans="1:17" ht="113.5" customHeight="1">
      <c r="A81" s="30"/>
      <c r="B81" s="45"/>
      <c r="C81" s="14" t="s">
        <v>76</v>
      </c>
      <c r="D81" s="11" t="s">
        <v>25</v>
      </c>
      <c r="E81" s="246">
        <v>16.829999999999998</v>
      </c>
      <c r="F81" s="220">
        <v>980</v>
      </c>
      <c r="G81" s="13">
        <f>F81*$E81</f>
        <v>16493.399999999998</v>
      </c>
      <c r="H81" s="283">
        <f>[2]BOQ!$J$30</f>
        <v>14.762</v>
      </c>
      <c r="I81" s="387">
        <v>0</v>
      </c>
      <c r="J81" s="387">
        <v>0</v>
      </c>
      <c r="K81" s="283">
        <f>H81+I81</f>
        <v>14.762</v>
      </c>
      <c r="L81" s="283">
        <f>K81-E81</f>
        <v>-2.0679999999999978</v>
      </c>
      <c r="M81" s="282">
        <f>H81*F81</f>
        <v>14466.76</v>
      </c>
      <c r="N81" s="284">
        <f>F81*I81</f>
        <v>0</v>
      </c>
      <c r="O81" s="282">
        <f>+J81*F81</f>
        <v>0</v>
      </c>
      <c r="P81" s="282">
        <f t="shared" si="10"/>
        <v>14466.76</v>
      </c>
      <c r="Q81" s="285">
        <f>P81-G81</f>
        <v>-2026.6399999999976</v>
      </c>
    </row>
    <row r="82" spans="1:17">
      <c r="A82" s="30"/>
      <c r="B82" s="45"/>
      <c r="C82" s="14"/>
      <c r="D82" s="7"/>
      <c r="E82" s="23"/>
      <c r="F82" s="220"/>
      <c r="G82" s="13"/>
      <c r="H82" s="250"/>
      <c r="I82" s="387">
        <v>0</v>
      </c>
      <c r="J82" s="387">
        <v>0</v>
      </c>
      <c r="K82" s="250"/>
      <c r="L82" s="250"/>
      <c r="M82" s="250"/>
      <c r="N82" s="250"/>
      <c r="O82" s="282">
        <f>+J82*F82</f>
        <v>0</v>
      </c>
      <c r="P82" s="282">
        <f t="shared" si="10"/>
        <v>0</v>
      </c>
      <c r="Q82" s="265"/>
    </row>
    <row r="83" spans="1:17" s="2" customFormat="1">
      <c r="A83" s="32"/>
      <c r="B83" s="33"/>
      <c r="C83" s="34" t="s">
        <v>40</v>
      </c>
      <c r="D83" s="35"/>
      <c r="E83" s="36"/>
      <c r="F83" s="37"/>
      <c r="G83" s="37">
        <f>SUM(G80:G82)</f>
        <v>16493.399999999998</v>
      </c>
      <c r="H83" s="36"/>
      <c r="I83" s="36"/>
      <c r="J83" s="36"/>
      <c r="K83" s="36"/>
      <c r="L83" s="36"/>
      <c r="M83" s="37">
        <f>SUM(M80:M82)</f>
        <v>14466.76</v>
      </c>
      <c r="N83" s="37">
        <f t="shared" ref="N83:Q83" si="12">SUM(N80:N82)</f>
        <v>0</v>
      </c>
      <c r="O83" s="37">
        <f t="shared" si="12"/>
        <v>0</v>
      </c>
      <c r="P83" s="37">
        <f t="shared" si="12"/>
        <v>14466.76</v>
      </c>
      <c r="Q83" s="268">
        <f t="shared" si="12"/>
        <v>-2026.6399999999976</v>
      </c>
    </row>
    <row r="84" spans="1:17">
      <c r="A84" s="30"/>
      <c r="B84" s="45"/>
      <c r="C84" s="14"/>
      <c r="D84" s="7"/>
      <c r="E84" s="23"/>
      <c r="F84" s="220"/>
      <c r="G84" s="13"/>
      <c r="H84" s="250"/>
      <c r="I84" s="387">
        <v>0</v>
      </c>
      <c r="J84" s="387">
        <v>0</v>
      </c>
      <c r="K84" s="250"/>
      <c r="L84" s="250"/>
      <c r="M84" s="250"/>
      <c r="N84" s="250"/>
      <c r="O84" s="282">
        <f>+J84*F84</f>
        <v>0</v>
      </c>
      <c r="P84" s="282">
        <f t="shared" si="10"/>
        <v>0</v>
      </c>
      <c r="Q84" s="265"/>
    </row>
    <row r="85" spans="1:17">
      <c r="A85" s="16">
        <v>8</v>
      </c>
      <c r="B85" s="17"/>
      <c r="C85" s="18" t="s">
        <v>9</v>
      </c>
      <c r="D85" s="19"/>
      <c r="E85" s="20"/>
      <c r="F85" s="221"/>
      <c r="G85" s="21"/>
      <c r="H85" s="21"/>
      <c r="I85" s="21"/>
      <c r="J85" s="21"/>
      <c r="K85" s="21"/>
      <c r="L85" s="21"/>
      <c r="M85" s="21"/>
      <c r="N85" s="21"/>
      <c r="O85" s="21"/>
      <c r="P85" s="21"/>
      <c r="Q85" s="266"/>
    </row>
    <row r="86" spans="1:17" ht="340.9" customHeight="1">
      <c r="A86" s="30">
        <v>8.1</v>
      </c>
      <c r="B86" s="6" t="s">
        <v>77</v>
      </c>
      <c r="C86" s="46" t="s">
        <v>78</v>
      </c>
      <c r="D86" s="7" t="s">
        <v>62</v>
      </c>
      <c r="E86" s="247">
        <v>2.86</v>
      </c>
      <c r="F86" s="31">
        <v>26000</v>
      </c>
      <c r="G86" s="13">
        <f t="shared" ref="G86" si="13">F86*$E86</f>
        <v>74360</v>
      </c>
      <c r="H86" s="250"/>
      <c r="I86" s="387">
        <v>1.8171147681240136</v>
      </c>
      <c r="J86" s="387">
        <v>1.0428852318759863</v>
      </c>
      <c r="K86" s="283">
        <f>H86+I86</f>
        <v>1.8171147681240136</v>
      </c>
      <c r="L86" s="283">
        <f>K86-E86</f>
        <v>-1.0428852318759863</v>
      </c>
      <c r="M86" s="282">
        <f>H86*F86</f>
        <v>0</v>
      </c>
      <c r="N86" s="284">
        <f>F86*I86-15676.6303174943</f>
        <v>31568.353653730053</v>
      </c>
      <c r="O86" s="282">
        <f>+J86*F86-8997.1896825057</f>
        <v>18117.82634626994</v>
      </c>
      <c r="P86" s="282">
        <f t="shared" si="10"/>
        <v>49686.179999999993</v>
      </c>
      <c r="Q86" s="285">
        <f>P86-G86</f>
        <v>-24673.820000000007</v>
      </c>
    </row>
    <row r="87" spans="1:17" ht="188.5">
      <c r="A87" s="30">
        <v>8.1999999999999993</v>
      </c>
      <c r="B87" s="6" t="s">
        <v>79</v>
      </c>
      <c r="C87" s="46" t="s">
        <v>80</v>
      </c>
      <c r="D87" s="7" t="s">
        <v>62</v>
      </c>
      <c r="E87" s="247">
        <v>5.83</v>
      </c>
      <c r="F87" s="31">
        <v>23000</v>
      </c>
      <c r="G87" s="13">
        <f t="shared" ref="G87" si="14">F87*$E87</f>
        <v>134090</v>
      </c>
      <c r="H87" s="250"/>
      <c r="I87" s="387">
        <v>1.8870037976672451</v>
      </c>
      <c r="J87" s="387">
        <v>1.0829962023327551</v>
      </c>
      <c r="K87" s="283">
        <f>H87+I87</f>
        <v>1.8870037976672451</v>
      </c>
      <c r="L87" s="283">
        <f>K87-E87</f>
        <v>-3.9429962023327549</v>
      </c>
      <c r="M87" s="282">
        <f>H87*F87</f>
        <v>0</v>
      </c>
      <c r="N87" s="284">
        <f>F87*I87</f>
        <v>43401.087346346641</v>
      </c>
      <c r="O87" s="282">
        <f>+J87*F87</f>
        <v>24908.912653653366</v>
      </c>
      <c r="P87" s="282">
        <f t="shared" si="10"/>
        <v>68310</v>
      </c>
      <c r="Q87" s="285">
        <f>P87-G87</f>
        <v>-65780</v>
      </c>
    </row>
    <row r="88" spans="1:17" ht="180" customHeight="1">
      <c r="A88" s="30">
        <v>8.3000000000000007</v>
      </c>
      <c r="B88" s="6" t="s">
        <v>81</v>
      </c>
      <c r="C88" s="46" t="s">
        <v>82</v>
      </c>
      <c r="D88" s="7" t="s">
        <v>62</v>
      </c>
      <c r="E88" s="248">
        <v>2.09</v>
      </c>
      <c r="F88" s="31">
        <v>8000</v>
      </c>
      <c r="G88" s="13">
        <f t="shared" ref="G88" si="15">F88*$E88</f>
        <v>16720</v>
      </c>
      <c r="H88" s="250"/>
      <c r="I88" s="387">
        <v>1.3278915613213946</v>
      </c>
      <c r="J88" s="387">
        <v>0.76210843867860534</v>
      </c>
      <c r="K88" s="283">
        <f>H88+I88</f>
        <v>1.3278915613213946</v>
      </c>
      <c r="L88" s="283">
        <f>K88-E88</f>
        <v>-0.76210843867860523</v>
      </c>
      <c r="M88" s="282">
        <f>H88*F88</f>
        <v>0</v>
      </c>
      <c r="N88" s="284">
        <f>F88*I88</f>
        <v>10623.132490571157</v>
      </c>
      <c r="O88" s="282">
        <f>+J88*F88</f>
        <v>6096.8675094288428</v>
      </c>
      <c r="P88" s="282">
        <f t="shared" si="10"/>
        <v>16720</v>
      </c>
      <c r="Q88" s="285">
        <f>P88-G88</f>
        <v>0</v>
      </c>
    </row>
    <row r="89" spans="1:17" ht="188.5">
      <c r="A89" s="30">
        <v>8.5</v>
      </c>
      <c r="B89" s="6" t="s">
        <v>83</v>
      </c>
      <c r="C89" s="46" t="s">
        <v>84</v>
      </c>
      <c r="D89" s="7" t="s">
        <v>62</v>
      </c>
      <c r="E89" s="248">
        <v>2.97</v>
      </c>
      <c r="F89" s="31">
        <v>1600</v>
      </c>
      <c r="G89" s="13">
        <f t="shared" ref="G89" si="16">F89*$E89</f>
        <v>4752</v>
      </c>
      <c r="H89" s="250"/>
      <c r="I89" s="387">
        <v>0</v>
      </c>
      <c r="J89" s="387">
        <v>0</v>
      </c>
      <c r="K89" s="283">
        <f>H89+I89</f>
        <v>0</v>
      </c>
      <c r="L89" s="283">
        <f>K89-E89</f>
        <v>-2.97</v>
      </c>
      <c r="M89" s="282">
        <f>H89*F89</f>
        <v>0</v>
      </c>
      <c r="N89" s="284">
        <f>F89*I89</f>
        <v>0</v>
      </c>
      <c r="O89" s="282">
        <f>+J89*F89</f>
        <v>0</v>
      </c>
      <c r="P89" s="282">
        <f t="shared" si="10"/>
        <v>0</v>
      </c>
      <c r="Q89" s="285">
        <f>P89-G89</f>
        <v>-4752</v>
      </c>
    </row>
    <row r="90" spans="1:17" ht="29">
      <c r="A90" s="30">
        <v>8.4</v>
      </c>
      <c r="B90" s="6" t="s">
        <v>85</v>
      </c>
      <c r="C90" s="14" t="s">
        <v>86</v>
      </c>
      <c r="D90" s="7" t="s">
        <v>28</v>
      </c>
      <c r="E90" s="248">
        <v>2.97</v>
      </c>
      <c r="F90" s="31">
        <v>4000</v>
      </c>
      <c r="G90" s="13">
        <f t="shared" ref="G90" si="17">F90*$E90</f>
        <v>11880</v>
      </c>
      <c r="H90" s="250"/>
      <c r="I90" s="387">
        <v>1.7154579978793136</v>
      </c>
      <c r="J90" s="387">
        <v>0.98454200212068643</v>
      </c>
      <c r="K90" s="283">
        <f>H90+I90</f>
        <v>1.7154579978793136</v>
      </c>
      <c r="L90" s="283">
        <f>K90-E90</f>
        <v>-1.2545420021206866</v>
      </c>
      <c r="M90" s="282">
        <f>H90*F90</f>
        <v>0</v>
      </c>
      <c r="N90" s="284">
        <f>F90*I90</f>
        <v>6861.8319915172542</v>
      </c>
      <c r="O90" s="282">
        <f>+J90*F90</f>
        <v>3938.1680084827458</v>
      </c>
      <c r="P90" s="282">
        <f t="shared" si="10"/>
        <v>10800</v>
      </c>
      <c r="Q90" s="285">
        <f>P90-G90</f>
        <v>-1080</v>
      </c>
    </row>
    <row r="91" spans="1:17">
      <c r="A91" s="5"/>
      <c r="B91" s="6"/>
      <c r="C91" s="14"/>
      <c r="D91" s="7"/>
      <c r="E91" s="23"/>
      <c r="F91" s="220"/>
      <c r="G91" s="13"/>
      <c r="H91" s="250"/>
      <c r="I91" s="250"/>
      <c r="J91" s="250"/>
      <c r="K91" s="250"/>
      <c r="L91" s="250"/>
      <c r="M91" s="250"/>
      <c r="N91" s="250"/>
      <c r="O91" s="250"/>
      <c r="P91" s="250"/>
      <c r="Q91" s="265"/>
    </row>
    <row r="92" spans="1:17" s="2" customFormat="1" ht="15" thickBot="1">
      <c r="A92" s="272"/>
      <c r="B92" s="273"/>
      <c r="C92" s="274" t="s">
        <v>40</v>
      </c>
      <c r="D92" s="275"/>
      <c r="E92" s="276"/>
      <c r="F92" s="277"/>
      <c r="G92" s="277">
        <f>SUM(G86:G91)</f>
        <v>241802</v>
      </c>
      <c r="H92" s="276"/>
      <c r="I92" s="276"/>
      <c r="J92" s="276"/>
      <c r="K92" s="276"/>
      <c r="L92" s="276"/>
      <c r="M92" s="277">
        <f>SUM(M86:M91)</f>
        <v>0</v>
      </c>
      <c r="N92" s="277">
        <f t="shared" ref="N92:Q92" si="18">SUM(N86:N91)</f>
        <v>92454.405482165108</v>
      </c>
      <c r="O92" s="277">
        <f t="shared" si="18"/>
        <v>53061.774517834892</v>
      </c>
      <c r="P92" s="277">
        <f t="shared" si="18"/>
        <v>145516.18</v>
      </c>
      <c r="Q92" s="278">
        <f t="shared" si="18"/>
        <v>-96285.82</v>
      </c>
    </row>
    <row r="93" spans="1:17" s="2" customFormat="1" ht="15" thickBot="1">
      <c r="A93" s="255"/>
      <c r="B93" s="256"/>
      <c r="C93" s="257"/>
      <c r="D93" s="258"/>
      <c r="E93" s="259"/>
      <c r="F93" s="260"/>
      <c r="G93" s="261"/>
      <c r="H93" s="262"/>
      <c r="I93" s="262"/>
      <c r="J93" s="262"/>
      <c r="K93" s="262"/>
      <c r="L93" s="262"/>
      <c r="M93" s="262"/>
      <c r="N93" s="262"/>
      <c r="O93" s="262"/>
      <c r="P93" s="262"/>
      <c r="Q93" s="262"/>
    </row>
    <row r="94" spans="1:17" s="56" customFormat="1" ht="15" thickBot="1">
      <c r="A94" s="57"/>
      <c r="B94" s="58"/>
      <c r="C94" s="59" t="s">
        <v>153</v>
      </c>
      <c r="D94" s="60"/>
      <c r="E94" s="61"/>
      <c r="F94" s="62"/>
      <c r="G94" s="62">
        <f>G92+G83+G75+G61+G53+G42+G33+G23</f>
        <v>512714.89</v>
      </c>
      <c r="H94" s="61"/>
      <c r="I94" s="61"/>
      <c r="J94" s="61"/>
      <c r="K94" s="61"/>
      <c r="L94" s="61"/>
      <c r="M94" s="62">
        <f>M92+M83+M75+M61+M53+M42+M33+M23</f>
        <v>104895.44</v>
      </c>
      <c r="N94" s="62">
        <f>N92+N83+N75+N61+N53+N42+N33+N23</f>
        <v>144397.89403630872</v>
      </c>
      <c r="O94" s="62">
        <f>O92+O83+O75+O61+O53+O42+O33+O23</f>
        <v>82621.535963691305</v>
      </c>
      <c r="P94" s="62">
        <f t="shared" ref="P94:Q94" si="19">P92+P83+P75+P61+P53+P42+P33+P23</f>
        <v>331914.87</v>
      </c>
      <c r="Q94" s="62">
        <f t="shared" si="19"/>
        <v>-114822.02</v>
      </c>
    </row>
    <row r="96" spans="1:17">
      <c r="F96" s="4"/>
    </row>
  </sheetData>
  <mergeCells count="3">
    <mergeCell ref="H1:L1"/>
    <mergeCell ref="M1:Q1"/>
    <mergeCell ref="A1:G1"/>
  </mergeCells>
  <phoneticPr fontId="11" type="noConversion"/>
  <conditionalFormatting sqref="A50:C52 K33:N33 K23:N23 K42:L42 K53:L53 L61 L75 K83:L83 H92:L92">
    <cfRule type="cellIs" dxfId="33" priority="192" stopIfTrue="1" operator="equal">
      <formula>0</formula>
    </cfRule>
  </conditionalFormatting>
  <conditionalFormatting sqref="A84:C84 E84:E85">
    <cfRule type="cellIs" dxfId="32" priority="234" stopIfTrue="1" operator="equal">
      <formula>0</formula>
    </cfRule>
  </conditionalFormatting>
  <conditionalFormatting sqref="A47:D48">
    <cfRule type="cellIs" dxfId="31" priority="187" stopIfTrue="1" operator="equal">
      <formula>0</formula>
    </cfRule>
  </conditionalFormatting>
  <conditionalFormatting sqref="A9:E9">
    <cfRule type="cellIs" dxfId="30" priority="191" stopIfTrue="1" operator="equal">
      <formula>0</formula>
    </cfRule>
  </conditionalFormatting>
  <conditionalFormatting sqref="A83:F83">
    <cfRule type="cellIs" dxfId="29" priority="114" stopIfTrue="1" operator="equal">
      <formula>0</formula>
    </cfRule>
  </conditionalFormatting>
  <conditionalFormatting sqref="A92:F93">
    <cfRule type="cellIs" dxfId="28" priority="116" stopIfTrue="1" operator="equal">
      <formula>0</formula>
    </cfRule>
  </conditionalFormatting>
  <conditionalFormatting sqref="C18:C19">
    <cfRule type="cellIs" dxfId="27" priority="195" stopIfTrue="1" operator="equal">
      <formula>0</formula>
    </cfRule>
  </conditionalFormatting>
  <conditionalFormatting sqref="D70">
    <cfRule type="cellIs" dxfId="26" priority="186" stopIfTrue="1" operator="equal">
      <formula>0</formula>
    </cfRule>
  </conditionalFormatting>
  <conditionalFormatting sqref="D81">
    <cfRule type="cellIs" dxfId="25" priority="185" stopIfTrue="1" operator="equal">
      <formula>0</formula>
    </cfRule>
  </conditionalFormatting>
  <conditionalFormatting sqref="D30:E31">
    <cfRule type="cellIs" dxfId="24" priority="596" stopIfTrue="1" operator="between">
      <formula>0</formula>
      <formula>0</formula>
    </cfRule>
  </conditionalFormatting>
  <conditionalFormatting sqref="E3:E4 A20">
    <cfRule type="cellIs" dxfId="23" priority="193" stopIfTrue="1" operator="equal">
      <formula>0</formula>
    </cfRule>
  </conditionalFormatting>
  <conditionalFormatting sqref="E6:E11 G6:G11 A11:E13 A14:C14 E14 A15:E15 G26:G30 E34:E41 G36:G41 E43:E51 G45:G51 A46:E46 E54:E59 A57 G64:G74 E76:E82 A78:C80 G78:G82 A81:B81 A82:C82 A86:A90 G86:G91">
    <cfRule type="cellIs" dxfId="22" priority="208" stopIfTrue="1" operator="equal">
      <formula>0</formula>
    </cfRule>
  </conditionalFormatting>
  <conditionalFormatting sqref="E16:E19">
    <cfRule type="cellIs" dxfId="21" priority="196" stopIfTrue="1" operator="equal">
      <formula>0</formula>
    </cfRule>
  </conditionalFormatting>
  <conditionalFormatting sqref="E24:E25">
    <cfRule type="cellIs" dxfId="20" priority="514" stopIfTrue="1" operator="equal">
      <formula>0</formula>
    </cfRule>
  </conditionalFormatting>
  <conditionalFormatting sqref="E26:E30 D30:F30 A6:C7 B8:C8 B10:C10 A24:C24 G24 A26:C30 A32:C32 E32 G32 A34:C34 G34 A36:C37 A39:A40 C39:F40 A41:C41 A42:F42 A43:C43 G43 A53:F53 A54:C54 G54 C57:C60 A61:F62 G62 A64:C69 A75:F75 G76 Q23 Q33 A23:J23 A33:J33">
    <cfRule type="cellIs" dxfId="19" priority="597" stopIfTrue="1" operator="equal">
      <formula>0</formula>
    </cfRule>
  </conditionalFormatting>
  <conditionalFormatting sqref="E63:E74">
    <cfRule type="cellIs" dxfId="18" priority="262" stopIfTrue="1" operator="equal">
      <formula>0</formula>
    </cfRule>
  </conditionalFormatting>
  <conditionalFormatting sqref="E70">
    <cfRule type="cellIs" dxfId="17" priority="598" stopIfTrue="1" operator="equal">
      <formula>0</formula>
    </cfRule>
  </conditionalFormatting>
  <conditionalFormatting sqref="E91">
    <cfRule type="cellIs" dxfId="16" priority="259" stopIfTrue="1" operator="equal">
      <formula>0</formula>
    </cfRule>
  </conditionalFormatting>
  <conditionalFormatting sqref="F8:F11">
    <cfRule type="cellIs" dxfId="15" priority="109" stopIfTrue="1" operator="equal">
      <formula>0</formula>
    </cfRule>
  </conditionalFormatting>
  <conditionalFormatting sqref="F18:F19">
    <cfRule type="cellIs" dxfId="14" priority="111" stopIfTrue="1" operator="equal">
      <formula>0</formula>
    </cfRule>
  </conditionalFormatting>
  <conditionalFormatting sqref="F50:F51">
    <cfRule type="cellIs" dxfId="13" priority="113" stopIfTrue="1" operator="equal">
      <formula>0</formula>
    </cfRule>
  </conditionalFormatting>
  <conditionalFormatting sqref="F70">
    <cfRule type="cellIs" dxfId="12" priority="119" stopIfTrue="1" operator="equal">
      <formula>0</formula>
    </cfRule>
  </conditionalFormatting>
  <conditionalFormatting sqref="F12:G15 A21:B22 D21:G22 A31:G31 E52:G52 F59:G59 E60:G60">
    <cfRule type="cellIs" dxfId="11" priority="197" stopIfTrue="1" operator="equal">
      <formula>0</formula>
    </cfRule>
  </conditionalFormatting>
  <conditionalFormatting sqref="G16:G20">
    <cfRule type="cellIs" dxfId="10" priority="110" stopIfTrue="1" operator="equal">
      <formula>0</formula>
    </cfRule>
  </conditionalFormatting>
  <conditionalFormatting sqref="G56:G58">
    <cfRule type="cellIs" dxfId="9" priority="117" stopIfTrue="1" operator="equal">
      <formula>0</formula>
    </cfRule>
  </conditionalFormatting>
  <conditionalFormatting sqref="G84">
    <cfRule type="cellIs" dxfId="8" priority="115" stopIfTrue="1" operator="equal">
      <formula>0</formula>
    </cfRule>
  </conditionalFormatting>
  <conditionalFormatting sqref="H42:J42">
    <cfRule type="cellIs" dxfId="7" priority="9" stopIfTrue="1" operator="equal">
      <formula>0</formula>
    </cfRule>
  </conditionalFormatting>
  <conditionalFormatting sqref="H53:J53">
    <cfRule type="cellIs" dxfId="6" priority="8" stopIfTrue="1" operator="equal">
      <formula>0</formula>
    </cfRule>
  </conditionalFormatting>
  <conditionalFormatting sqref="H61:K61">
    <cfRule type="cellIs" dxfId="5" priority="7" stopIfTrue="1" operator="equal">
      <formula>0</formula>
    </cfRule>
  </conditionalFormatting>
  <conditionalFormatting sqref="H75:K75">
    <cfRule type="cellIs" dxfId="4" priority="6" stopIfTrue="1" operator="equal">
      <formula>0</formula>
    </cfRule>
  </conditionalFormatting>
  <conditionalFormatting sqref="H83:J83">
    <cfRule type="cellIs" dxfId="3" priority="5" stopIfTrue="1" operator="equal">
      <formula>0</formula>
    </cfRule>
  </conditionalFormatting>
  <conditionalFormatting sqref="O23">
    <cfRule type="cellIs" dxfId="2" priority="3" stopIfTrue="1" operator="equal">
      <formula>0</formula>
    </cfRule>
  </conditionalFormatting>
  <conditionalFormatting sqref="O33">
    <cfRule type="cellIs" dxfId="1" priority="2" stopIfTrue="1" operator="equal">
      <formula>0</formula>
    </cfRule>
  </conditionalFormatting>
  <conditionalFormatting sqref="P33">
    <cfRule type="cellIs" dxfId="0" priority="1" stopIfTrue="1" operator="equal">
      <formula>0</formula>
    </cfRule>
  </conditionalFormatting>
  <pageMargins left="0.70866141732283472" right="0.70866141732283472" top="0.74803149606299213" bottom="0.74803149606299213" header="0.31496062992125984" footer="0.31496062992125984"/>
  <pageSetup paperSize="9" scale="80" fitToHeight="0" orientation="portrait" r:id="rId1"/>
  <headerFooter>
    <oddFooter>&amp;LBOQ - Interior Works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3"/>
  <sheetViews>
    <sheetView zoomScale="90" zoomScaleNormal="90" zoomScaleSheetLayoutView="106" workbookViewId="0">
      <pane xSplit="5" ySplit="2" topLeftCell="F30" activePane="bottomRight" state="frozen"/>
      <selection pane="topRight" activeCell="F1" sqref="F1"/>
      <selection pane="bottomLeft" activeCell="A4" sqref="A4"/>
      <selection pane="bottomRight" activeCell="I49" sqref="I49:K49"/>
    </sheetView>
  </sheetViews>
  <sheetFormatPr defaultRowHeight="14.5"/>
  <cols>
    <col min="1" max="1" width="12.1796875" style="66" bestFit="1" customWidth="1"/>
    <col min="2" max="2" width="17.7265625" style="66" bestFit="1" customWidth="1"/>
    <col min="3" max="3" width="61.54296875" style="66" bestFit="1" customWidth="1"/>
    <col min="4" max="4" width="10" style="66" bestFit="1" customWidth="1"/>
    <col min="5" max="5" width="9.7265625" style="66" bestFit="1" customWidth="1"/>
    <col min="6" max="6" width="10.81640625" style="66" bestFit="1" customWidth="1"/>
    <col min="7" max="7" width="13.7265625" style="66" bestFit="1" customWidth="1"/>
    <col min="8" max="10" width="9.1796875" style="66"/>
    <col min="11" max="11" width="13.453125" style="66" customWidth="1"/>
    <col min="12" max="12" width="10.453125" style="66" customWidth="1"/>
    <col min="13" max="13" width="11.453125" style="66" customWidth="1"/>
    <col min="14" max="15" width="9.1796875" style="66"/>
    <col min="16" max="16" width="12.54296875" style="66" customWidth="1"/>
    <col min="17" max="17" width="11.81640625" style="66" customWidth="1"/>
    <col min="18" max="204" width="9.1796875" style="66"/>
    <col min="205" max="205" width="9.26953125" style="66" bestFit="1" customWidth="1"/>
    <col min="206" max="206" width="18" style="66" customWidth="1"/>
    <col min="207" max="207" width="61.7265625" style="66" customWidth="1"/>
    <col min="208" max="208" width="12" style="66" customWidth="1"/>
    <col min="209" max="209" width="13.453125" style="66" customWidth="1"/>
    <col min="210" max="210" width="12.1796875" style="66" customWidth="1"/>
    <col min="211" max="211" width="14.453125" style="66" customWidth="1"/>
    <col min="212" max="212" width="13.7265625" style="66" bestFit="1" customWidth="1"/>
    <col min="213" max="460" width="9.1796875" style="66"/>
    <col min="461" max="461" width="9.26953125" style="66" bestFit="1" customWidth="1"/>
    <col min="462" max="462" width="18" style="66" customWidth="1"/>
    <col min="463" max="463" width="61.7265625" style="66" customWidth="1"/>
    <col min="464" max="464" width="12" style="66" customWidth="1"/>
    <col min="465" max="465" width="13.453125" style="66" customWidth="1"/>
    <col min="466" max="466" width="12.1796875" style="66" customWidth="1"/>
    <col min="467" max="467" width="14.453125" style="66" customWidth="1"/>
    <col min="468" max="468" width="13.7265625" style="66" bestFit="1" customWidth="1"/>
    <col min="469" max="716" width="9.1796875" style="66"/>
    <col min="717" max="717" width="9.26953125" style="66" bestFit="1" customWidth="1"/>
    <col min="718" max="718" width="18" style="66" customWidth="1"/>
    <col min="719" max="719" width="61.7265625" style="66" customWidth="1"/>
    <col min="720" max="720" width="12" style="66" customWidth="1"/>
    <col min="721" max="721" width="13.453125" style="66" customWidth="1"/>
    <col min="722" max="722" width="12.1796875" style="66" customWidth="1"/>
    <col min="723" max="723" width="14.453125" style="66" customWidth="1"/>
    <col min="724" max="724" width="13.7265625" style="66" bestFit="1" customWidth="1"/>
    <col min="725" max="972" width="9.1796875" style="66"/>
    <col min="973" max="973" width="9.26953125" style="66" bestFit="1" customWidth="1"/>
    <col min="974" max="974" width="18" style="66" customWidth="1"/>
    <col min="975" max="975" width="61.7265625" style="66" customWidth="1"/>
    <col min="976" max="976" width="12" style="66" customWidth="1"/>
    <col min="977" max="977" width="13.453125" style="66" customWidth="1"/>
    <col min="978" max="978" width="12.1796875" style="66" customWidth="1"/>
    <col min="979" max="979" width="14.453125" style="66" customWidth="1"/>
    <col min="980" max="980" width="13.7265625" style="66" bestFit="1" customWidth="1"/>
    <col min="981" max="1228" width="9.1796875" style="66"/>
    <col min="1229" max="1229" width="9.26953125" style="66" bestFit="1" customWidth="1"/>
    <col min="1230" max="1230" width="18" style="66" customWidth="1"/>
    <col min="1231" max="1231" width="61.7265625" style="66" customWidth="1"/>
    <col min="1232" max="1232" width="12" style="66" customWidth="1"/>
    <col min="1233" max="1233" width="13.453125" style="66" customWidth="1"/>
    <col min="1234" max="1234" width="12.1796875" style="66" customWidth="1"/>
    <col min="1235" max="1235" width="14.453125" style="66" customWidth="1"/>
    <col min="1236" max="1236" width="13.7265625" style="66" bestFit="1" customWidth="1"/>
    <col min="1237" max="1484" width="9.1796875" style="66"/>
    <col min="1485" max="1485" width="9.26953125" style="66" bestFit="1" customWidth="1"/>
    <col min="1486" max="1486" width="18" style="66" customWidth="1"/>
    <col min="1487" max="1487" width="61.7265625" style="66" customWidth="1"/>
    <col min="1488" max="1488" width="12" style="66" customWidth="1"/>
    <col min="1489" max="1489" width="13.453125" style="66" customWidth="1"/>
    <col min="1490" max="1490" width="12.1796875" style="66" customWidth="1"/>
    <col min="1491" max="1491" width="14.453125" style="66" customWidth="1"/>
    <col min="1492" max="1492" width="13.7265625" style="66" bestFit="1" customWidth="1"/>
    <col min="1493" max="1740" width="9.1796875" style="66"/>
    <col min="1741" max="1741" width="9.26953125" style="66" bestFit="1" customWidth="1"/>
    <col min="1742" max="1742" width="18" style="66" customWidth="1"/>
    <col min="1743" max="1743" width="61.7265625" style="66" customWidth="1"/>
    <col min="1744" max="1744" width="12" style="66" customWidth="1"/>
    <col min="1745" max="1745" width="13.453125" style="66" customWidth="1"/>
    <col min="1746" max="1746" width="12.1796875" style="66" customWidth="1"/>
    <col min="1747" max="1747" width="14.453125" style="66" customWidth="1"/>
    <col min="1748" max="1748" width="13.7265625" style="66" bestFit="1" customWidth="1"/>
    <col min="1749" max="1996" width="9.1796875" style="66"/>
    <col min="1997" max="1997" width="9.26953125" style="66" bestFit="1" customWidth="1"/>
    <col min="1998" max="1998" width="18" style="66" customWidth="1"/>
    <col min="1999" max="1999" width="61.7265625" style="66" customWidth="1"/>
    <col min="2000" max="2000" width="12" style="66" customWidth="1"/>
    <col min="2001" max="2001" width="13.453125" style="66" customWidth="1"/>
    <col min="2002" max="2002" width="12.1796875" style="66" customWidth="1"/>
    <col min="2003" max="2003" width="14.453125" style="66" customWidth="1"/>
    <col min="2004" max="2004" width="13.7265625" style="66" bestFit="1" customWidth="1"/>
    <col min="2005" max="2252" width="9.1796875" style="66"/>
    <col min="2253" max="2253" width="9.26953125" style="66" bestFit="1" customWidth="1"/>
    <col min="2254" max="2254" width="18" style="66" customWidth="1"/>
    <col min="2255" max="2255" width="61.7265625" style="66" customWidth="1"/>
    <col min="2256" max="2256" width="12" style="66" customWidth="1"/>
    <col min="2257" max="2257" width="13.453125" style="66" customWidth="1"/>
    <col min="2258" max="2258" width="12.1796875" style="66" customWidth="1"/>
    <col min="2259" max="2259" width="14.453125" style="66" customWidth="1"/>
    <col min="2260" max="2260" width="13.7265625" style="66" bestFit="1" customWidth="1"/>
    <col min="2261" max="2508" width="9.1796875" style="66"/>
    <col min="2509" max="2509" width="9.26953125" style="66" bestFit="1" customWidth="1"/>
    <col min="2510" max="2510" width="18" style="66" customWidth="1"/>
    <col min="2511" max="2511" width="61.7265625" style="66" customWidth="1"/>
    <col min="2512" max="2512" width="12" style="66" customWidth="1"/>
    <col min="2513" max="2513" width="13.453125" style="66" customWidth="1"/>
    <col min="2514" max="2514" width="12.1796875" style="66" customWidth="1"/>
    <col min="2515" max="2515" width="14.453125" style="66" customWidth="1"/>
    <col min="2516" max="2516" width="13.7265625" style="66" bestFit="1" customWidth="1"/>
    <col min="2517" max="2764" width="9.1796875" style="66"/>
    <col min="2765" max="2765" width="9.26953125" style="66" bestFit="1" customWidth="1"/>
    <col min="2766" max="2766" width="18" style="66" customWidth="1"/>
    <col min="2767" max="2767" width="61.7265625" style="66" customWidth="1"/>
    <col min="2768" max="2768" width="12" style="66" customWidth="1"/>
    <col min="2769" max="2769" width="13.453125" style="66" customWidth="1"/>
    <col min="2770" max="2770" width="12.1796875" style="66" customWidth="1"/>
    <col min="2771" max="2771" width="14.453125" style="66" customWidth="1"/>
    <col min="2772" max="2772" width="13.7265625" style="66" bestFit="1" customWidth="1"/>
    <col min="2773" max="3020" width="9.1796875" style="66"/>
    <col min="3021" max="3021" width="9.26953125" style="66" bestFit="1" customWidth="1"/>
    <col min="3022" max="3022" width="18" style="66" customWidth="1"/>
    <col min="3023" max="3023" width="61.7265625" style="66" customWidth="1"/>
    <col min="3024" max="3024" width="12" style="66" customWidth="1"/>
    <col min="3025" max="3025" width="13.453125" style="66" customWidth="1"/>
    <col min="3026" max="3026" width="12.1796875" style="66" customWidth="1"/>
    <col min="3027" max="3027" width="14.453125" style="66" customWidth="1"/>
    <col min="3028" max="3028" width="13.7265625" style="66" bestFit="1" customWidth="1"/>
    <col min="3029" max="3276" width="9.1796875" style="66"/>
    <col min="3277" max="3277" width="9.26953125" style="66" bestFit="1" customWidth="1"/>
    <col min="3278" max="3278" width="18" style="66" customWidth="1"/>
    <col min="3279" max="3279" width="61.7265625" style="66" customWidth="1"/>
    <col min="3280" max="3280" width="12" style="66" customWidth="1"/>
    <col min="3281" max="3281" width="13.453125" style="66" customWidth="1"/>
    <col min="3282" max="3282" width="12.1796875" style="66" customWidth="1"/>
    <col min="3283" max="3283" width="14.453125" style="66" customWidth="1"/>
    <col min="3284" max="3284" width="13.7265625" style="66" bestFit="1" customWidth="1"/>
    <col min="3285" max="3532" width="9.1796875" style="66"/>
    <col min="3533" max="3533" width="9.26953125" style="66" bestFit="1" customWidth="1"/>
    <col min="3534" max="3534" width="18" style="66" customWidth="1"/>
    <col min="3535" max="3535" width="61.7265625" style="66" customWidth="1"/>
    <col min="3536" max="3536" width="12" style="66" customWidth="1"/>
    <col min="3537" max="3537" width="13.453125" style="66" customWidth="1"/>
    <col min="3538" max="3538" width="12.1796875" style="66" customWidth="1"/>
    <col min="3539" max="3539" width="14.453125" style="66" customWidth="1"/>
    <col min="3540" max="3540" width="13.7265625" style="66" bestFit="1" customWidth="1"/>
    <col min="3541" max="3788" width="9.1796875" style="66"/>
    <col min="3789" max="3789" width="9.26953125" style="66" bestFit="1" customWidth="1"/>
    <col min="3790" max="3790" width="18" style="66" customWidth="1"/>
    <col min="3791" max="3791" width="61.7265625" style="66" customWidth="1"/>
    <col min="3792" max="3792" width="12" style="66" customWidth="1"/>
    <col min="3793" max="3793" width="13.453125" style="66" customWidth="1"/>
    <col min="3794" max="3794" width="12.1796875" style="66" customWidth="1"/>
    <col min="3795" max="3795" width="14.453125" style="66" customWidth="1"/>
    <col min="3796" max="3796" width="13.7265625" style="66" bestFit="1" customWidth="1"/>
    <col min="3797" max="4044" width="9.1796875" style="66"/>
    <col min="4045" max="4045" width="9.26953125" style="66" bestFit="1" customWidth="1"/>
    <col min="4046" max="4046" width="18" style="66" customWidth="1"/>
    <col min="4047" max="4047" width="61.7265625" style="66" customWidth="1"/>
    <col min="4048" max="4048" width="12" style="66" customWidth="1"/>
    <col min="4049" max="4049" width="13.453125" style="66" customWidth="1"/>
    <col min="4050" max="4050" width="12.1796875" style="66" customWidth="1"/>
    <col min="4051" max="4051" width="14.453125" style="66" customWidth="1"/>
    <col min="4052" max="4052" width="13.7265625" style="66" bestFit="1" customWidth="1"/>
    <col min="4053" max="4300" width="9.1796875" style="66"/>
    <col min="4301" max="4301" width="9.26953125" style="66" bestFit="1" customWidth="1"/>
    <col min="4302" max="4302" width="18" style="66" customWidth="1"/>
    <col min="4303" max="4303" width="61.7265625" style="66" customWidth="1"/>
    <col min="4304" max="4304" width="12" style="66" customWidth="1"/>
    <col min="4305" max="4305" width="13.453125" style="66" customWidth="1"/>
    <col min="4306" max="4306" width="12.1796875" style="66" customWidth="1"/>
    <col min="4307" max="4307" width="14.453125" style="66" customWidth="1"/>
    <col min="4308" max="4308" width="13.7265625" style="66" bestFit="1" customWidth="1"/>
    <col min="4309" max="4556" width="9.1796875" style="66"/>
    <col min="4557" max="4557" width="9.26953125" style="66" bestFit="1" customWidth="1"/>
    <col min="4558" max="4558" width="18" style="66" customWidth="1"/>
    <col min="4559" max="4559" width="61.7265625" style="66" customWidth="1"/>
    <col min="4560" max="4560" width="12" style="66" customWidth="1"/>
    <col min="4561" max="4561" width="13.453125" style="66" customWidth="1"/>
    <col min="4562" max="4562" width="12.1796875" style="66" customWidth="1"/>
    <col min="4563" max="4563" width="14.453125" style="66" customWidth="1"/>
    <col min="4564" max="4564" width="13.7265625" style="66" bestFit="1" customWidth="1"/>
    <col min="4565" max="4812" width="9.1796875" style="66"/>
    <col min="4813" max="4813" width="9.26953125" style="66" bestFit="1" customWidth="1"/>
    <col min="4814" max="4814" width="18" style="66" customWidth="1"/>
    <col min="4815" max="4815" width="61.7265625" style="66" customWidth="1"/>
    <col min="4816" max="4816" width="12" style="66" customWidth="1"/>
    <col min="4817" max="4817" width="13.453125" style="66" customWidth="1"/>
    <col min="4818" max="4818" width="12.1796875" style="66" customWidth="1"/>
    <col min="4819" max="4819" width="14.453125" style="66" customWidth="1"/>
    <col min="4820" max="4820" width="13.7265625" style="66" bestFit="1" customWidth="1"/>
    <col min="4821" max="5068" width="9.1796875" style="66"/>
    <col min="5069" max="5069" width="9.26953125" style="66" bestFit="1" customWidth="1"/>
    <col min="5070" max="5070" width="18" style="66" customWidth="1"/>
    <col min="5071" max="5071" width="61.7265625" style="66" customWidth="1"/>
    <col min="5072" max="5072" width="12" style="66" customWidth="1"/>
    <col min="5073" max="5073" width="13.453125" style="66" customWidth="1"/>
    <col min="5074" max="5074" width="12.1796875" style="66" customWidth="1"/>
    <col min="5075" max="5075" width="14.453125" style="66" customWidth="1"/>
    <col min="5076" max="5076" width="13.7265625" style="66" bestFit="1" customWidth="1"/>
    <col min="5077" max="5324" width="9.1796875" style="66"/>
    <col min="5325" max="5325" width="9.26953125" style="66" bestFit="1" customWidth="1"/>
    <col min="5326" max="5326" width="18" style="66" customWidth="1"/>
    <col min="5327" max="5327" width="61.7265625" style="66" customWidth="1"/>
    <col min="5328" max="5328" width="12" style="66" customWidth="1"/>
    <col min="5329" max="5329" width="13.453125" style="66" customWidth="1"/>
    <col min="5330" max="5330" width="12.1796875" style="66" customWidth="1"/>
    <col min="5331" max="5331" width="14.453125" style="66" customWidth="1"/>
    <col min="5332" max="5332" width="13.7265625" style="66" bestFit="1" customWidth="1"/>
    <col min="5333" max="5580" width="9.1796875" style="66"/>
    <col min="5581" max="5581" width="9.26953125" style="66" bestFit="1" customWidth="1"/>
    <col min="5582" max="5582" width="18" style="66" customWidth="1"/>
    <col min="5583" max="5583" width="61.7265625" style="66" customWidth="1"/>
    <col min="5584" max="5584" width="12" style="66" customWidth="1"/>
    <col min="5585" max="5585" width="13.453125" style="66" customWidth="1"/>
    <col min="5586" max="5586" width="12.1796875" style="66" customWidth="1"/>
    <col min="5587" max="5587" width="14.453125" style="66" customWidth="1"/>
    <col min="5588" max="5588" width="13.7265625" style="66" bestFit="1" customWidth="1"/>
    <col min="5589" max="5836" width="9.1796875" style="66"/>
    <col min="5837" max="5837" width="9.26953125" style="66" bestFit="1" customWidth="1"/>
    <col min="5838" max="5838" width="18" style="66" customWidth="1"/>
    <col min="5839" max="5839" width="61.7265625" style="66" customWidth="1"/>
    <col min="5840" max="5840" width="12" style="66" customWidth="1"/>
    <col min="5841" max="5841" width="13.453125" style="66" customWidth="1"/>
    <col min="5842" max="5842" width="12.1796875" style="66" customWidth="1"/>
    <col min="5843" max="5843" width="14.453125" style="66" customWidth="1"/>
    <col min="5844" max="5844" width="13.7265625" style="66" bestFit="1" customWidth="1"/>
    <col min="5845" max="6092" width="9.1796875" style="66"/>
    <col min="6093" max="6093" width="9.26953125" style="66" bestFit="1" customWidth="1"/>
    <col min="6094" max="6094" width="18" style="66" customWidth="1"/>
    <col min="6095" max="6095" width="61.7265625" style="66" customWidth="1"/>
    <col min="6096" max="6096" width="12" style="66" customWidth="1"/>
    <col min="6097" max="6097" width="13.453125" style="66" customWidth="1"/>
    <col min="6098" max="6098" width="12.1796875" style="66" customWidth="1"/>
    <col min="6099" max="6099" width="14.453125" style="66" customWidth="1"/>
    <col min="6100" max="6100" width="13.7265625" style="66" bestFit="1" customWidth="1"/>
    <col min="6101" max="6348" width="9.1796875" style="66"/>
    <col min="6349" max="6349" width="9.26953125" style="66" bestFit="1" customWidth="1"/>
    <col min="6350" max="6350" width="18" style="66" customWidth="1"/>
    <col min="6351" max="6351" width="61.7265625" style="66" customWidth="1"/>
    <col min="6352" max="6352" width="12" style="66" customWidth="1"/>
    <col min="6353" max="6353" width="13.453125" style="66" customWidth="1"/>
    <col min="6354" max="6354" width="12.1796875" style="66" customWidth="1"/>
    <col min="6355" max="6355" width="14.453125" style="66" customWidth="1"/>
    <col min="6356" max="6356" width="13.7265625" style="66" bestFit="1" customWidth="1"/>
    <col min="6357" max="6604" width="9.1796875" style="66"/>
    <col min="6605" max="6605" width="9.26953125" style="66" bestFit="1" customWidth="1"/>
    <col min="6606" max="6606" width="18" style="66" customWidth="1"/>
    <col min="6607" max="6607" width="61.7265625" style="66" customWidth="1"/>
    <col min="6608" max="6608" width="12" style="66" customWidth="1"/>
    <col min="6609" max="6609" width="13.453125" style="66" customWidth="1"/>
    <col min="6610" max="6610" width="12.1796875" style="66" customWidth="1"/>
    <col min="6611" max="6611" width="14.453125" style="66" customWidth="1"/>
    <col min="6612" max="6612" width="13.7265625" style="66" bestFit="1" customWidth="1"/>
    <col min="6613" max="6860" width="9.1796875" style="66"/>
    <col min="6861" max="6861" width="9.26953125" style="66" bestFit="1" customWidth="1"/>
    <col min="6862" max="6862" width="18" style="66" customWidth="1"/>
    <col min="6863" max="6863" width="61.7265625" style="66" customWidth="1"/>
    <col min="6864" max="6864" width="12" style="66" customWidth="1"/>
    <col min="6865" max="6865" width="13.453125" style="66" customWidth="1"/>
    <col min="6866" max="6866" width="12.1796875" style="66" customWidth="1"/>
    <col min="6867" max="6867" width="14.453125" style="66" customWidth="1"/>
    <col min="6868" max="6868" width="13.7265625" style="66" bestFit="1" customWidth="1"/>
    <col min="6869" max="7116" width="9.1796875" style="66"/>
    <col min="7117" max="7117" width="9.26953125" style="66" bestFit="1" customWidth="1"/>
    <col min="7118" max="7118" width="18" style="66" customWidth="1"/>
    <col min="7119" max="7119" width="61.7265625" style="66" customWidth="1"/>
    <col min="7120" max="7120" width="12" style="66" customWidth="1"/>
    <col min="7121" max="7121" width="13.453125" style="66" customWidth="1"/>
    <col min="7122" max="7122" width="12.1796875" style="66" customWidth="1"/>
    <col min="7123" max="7123" width="14.453125" style="66" customWidth="1"/>
    <col min="7124" max="7124" width="13.7265625" style="66" bestFit="1" customWidth="1"/>
    <col min="7125" max="7372" width="9.1796875" style="66"/>
    <col min="7373" max="7373" width="9.26953125" style="66" bestFit="1" customWidth="1"/>
    <col min="7374" max="7374" width="18" style="66" customWidth="1"/>
    <col min="7375" max="7375" width="61.7265625" style="66" customWidth="1"/>
    <col min="7376" max="7376" width="12" style="66" customWidth="1"/>
    <col min="7377" max="7377" width="13.453125" style="66" customWidth="1"/>
    <col min="7378" max="7378" width="12.1796875" style="66" customWidth="1"/>
    <col min="7379" max="7379" width="14.453125" style="66" customWidth="1"/>
    <col min="7380" max="7380" width="13.7265625" style="66" bestFit="1" customWidth="1"/>
    <col min="7381" max="7628" width="9.1796875" style="66"/>
    <col min="7629" max="7629" width="9.26953125" style="66" bestFit="1" customWidth="1"/>
    <col min="7630" max="7630" width="18" style="66" customWidth="1"/>
    <col min="7631" max="7631" width="61.7265625" style="66" customWidth="1"/>
    <col min="7632" max="7632" width="12" style="66" customWidth="1"/>
    <col min="7633" max="7633" width="13.453125" style="66" customWidth="1"/>
    <col min="7634" max="7634" width="12.1796875" style="66" customWidth="1"/>
    <col min="7635" max="7635" width="14.453125" style="66" customWidth="1"/>
    <col min="7636" max="7636" width="13.7265625" style="66" bestFit="1" customWidth="1"/>
    <col min="7637" max="7884" width="9.1796875" style="66"/>
    <col min="7885" max="7885" width="9.26953125" style="66" bestFit="1" customWidth="1"/>
    <col min="7886" max="7886" width="18" style="66" customWidth="1"/>
    <col min="7887" max="7887" width="61.7265625" style="66" customWidth="1"/>
    <col min="7888" max="7888" width="12" style="66" customWidth="1"/>
    <col min="7889" max="7889" width="13.453125" style="66" customWidth="1"/>
    <col min="7890" max="7890" width="12.1796875" style="66" customWidth="1"/>
    <col min="7891" max="7891" width="14.453125" style="66" customWidth="1"/>
    <col min="7892" max="7892" width="13.7265625" style="66" bestFit="1" customWidth="1"/>
    <col min="7893" max="8140" width="9.1796875" style="66"/>
    <col min="8141" max="8141" width="9.26953125" style="66" bestFit="1" customWidth="1"/>
    <col min="8142" max="8142" width="18" style="66" customWidth="1"/>
    <col min="8143" max="8143" width="61.7265625" style="66" customWidth="1"/>
    <col min="8144" max="8144" width="12" style="66" customWidth="1"/>
    <col min="8145" max="8145" width="13.453125" style="66" customWidth="1"/>
    <col min="8146" max="8146" width="12.1796875" style="66" customWidth="1"/>
    <col min="8147" max="8147" width="14.453125" style="66" customWidth="1"/>
    <col min="8148" max="8148" width="13.7265625" style="66" bestFit="1" customWidth="1"/>
    <col min="8149" max="8396" width="9.1796875" style="66"/>
    <col min="8397" max="8397" width="9.26953125" style="66" bestFit="1" customWidth="1"/>
    <col min="8398" max="8398" width="18" style="66" customWidth="1"/>
    <col min="8399" max="8399" width="61.7265625" style="66" customWidth="1"/>
    <col min="8400" max="8400" width="12" style="66" customWidth="1"/>
    <col min="8401" max="8401" width="13.453125" style="66" customWidth="1"/>
    <col min="8402" max="8402" width="12.1796875" style="66" customWidth="1"/>
    <col min="8403" max="8403" width="14.453125" style="66" customWidth="1"/>
    <col min="8404" max="8404" width="13.7265625" style="66" bestFit="1" customWidth="1"/>
    <col min="8405" max="8652" width="9.1796875" style="66"/>
    <col min="8653" max="8653" width="9.26953125" style="66" bestFit="1" customWidth="1"/>
    <col min="8654" max="8654" width="18" style="66" customWidth="1"/>
    <col min="8655" max="8655" width="61.7265625" style="66" customWidth="1"/>
    <col min="8656" max="8656" width="12" style="66" customWidth="1"/>
    <col min="8657" max="8657" width="13.453125" style="66" customWidth="1"/>
    <col min="8658" max="8658" width="12.1796875" style="66" customWidth="1"/>
    <col min="8659" max="8659" width="14.453125" style="66" customWidth="1"/>
    <col min="8660" max="8660" width="13.7265625" style="66" bestFit="1" customWidth="1"/>
    <col min="8661" max="8908" width="9.1796875" style="66"/>
    <col min="8909" max="8909" width="9.26953125" style="66" bestFit="1" customWidth="1"/>
    <col min="8910" max="8910" width="18" style="66" customWidth="1"/>
    <col min="8911" max="8911" width="61.7265625" style="66" customWidth="1"/>
    <col min="8912" max="8912" width="12" style="66" customWidth="1"/>
    <col min="8913" max="8913" width="13.453125" style="66" customWidth="1"/>
    <col min="8914" max="8914" width="12.1796875" style="66" customWidth="1"/>
    <col min="8915" max="8915" width="14.453125" style="66" customWidth="1"/>
    <col min="8916" max="8916" width="13.7265625" style="66" bestFit="1" customWidth="1"/>
    <col min="8917" max="9164" width="9.1796875" style="66"/>
    <col min="9165" max="9165" width="9.26953125" style="66" bestFit="1" customWidth="1"/>
    <col min="9166" max="9166" width="18" style="66" customWidth="1"/>
    <col min="9167" max="9167" width="61.7265625" style="66" customWidth="1"/>
    <col min="9168" max="9168" width="12" style="66" customWidth="1"/>
    <col min="9169" max="9169" width="13.453125" style="66" customWidth="1"/>
    <col min="9170" max="9170" width="12.1796875" style="66" customWidth="1"/>
    <col min="9171" max="9171" width="14.453125" style="66" customWidth="1"/>
    <col min="9172" max="9172" width="13.7265625" style="66" bestFit="1" customWidth="1"/>
    <col min="9173" max="9420" width="9.1796875" style="66"/>
    <col min="9421" max="9421" width="9.26953125" style="66" bestFit="1" customWidth="1"/>
    <col min="9422" max="9422" width="18" style="66" customWidth="1"/>
    <col min="9423" max="9423" width="61.7265625" style="66" customWidth="1"/>
    <col min="9424" max="9424" width="12" style="66" customWidth="1"/>
    <col min="9425" max="9425" width="13.453125" style="66" customWidth="1"/>
    <col min="9426" max="9426" width="12.1796875" style="66" customWidth="1"/>
    <col min="9427" max="9427" width="14.453125" style="66" customWidth="1"/>
    <col min="9428" max="9428" width="13.7265625" style="66" bestFit="1" customWidth="1"/>
    <col min="9429" max="9676" width="9.1796875" style="66"/>
    <col min="9677" max="9677" width="9.26953125" style="66" bestFit="1" customWidth="1"/>
    <col min="9678" max="9678" width="18" style="66" customWidth="1"/>
    <col min="9679" max="9679" width="61.7265625" style="66" customWidth="1"/>
    <col min="9680" max="9680" width="12" style="66" customWidth="1"/>
    <col min="9681" max="9681" width="13.453125" style="66" customWidth="1"/>
    <col min="9682" max="9682" width="12.1796875" style="66" customWidth="1"/>
    <col min="9683" max="9683" width="14.453125" style="66" customWidth="1"/>
    <col min="9684" max="9684" width="13.7265625" style="66" bestFit="1" customWidth="1"/>
    <col min="9685" max="9932" width="9.1796875" style="66"/>
    <col min="9933" max="9933" width="9.26953125" style="66" bestFit="1" customWidth="1"/>
    <col min="9934" max="9934" width="18" style="66" customWidth="1"/>
    <col min="9935" max="9935" width="61.7265625" style="66" customWidth="1"/>
    <col min="9936" max="9936" width="12" style="66" customWidth="1"/>
    <col min="9937" max="9937" width="13.453125" style="66" customWidth="1"/>
    <col min="9938" max="9938" width="12.1796875" style="66" customWidth="1"/>
    <col min="9939" max="9939" width="14.453125" style="66" customWidth="1"/>
    <col min="9940" max="9940" width="13.7265625" style="66" bestFit="1" customWidth="1"/>
    <col min="9941" max="10188" width="9.1796875" style="66"/>
    <col min="10189" max="10189" width="9.26953125" style="66" bestFit="1" customWidth="1"/>
    <col min="10190" max="10190" width="18" style="66" customWidth="1"/>
    <col min="10191" max="10191" width="61.7265625" style="66" customWidth="1"/>
    <col min="10192" max="10192" width="12" style="66" customWidth="1"/>
    <col min="10193" max="10193" width="13.453125" style="66" customWidth="1"/>
    <col min="10194" max="10194" width="12.1796875" style="66" customWidth="1"/>
    <col min="10195" max="10195" width="14.453125" style="66" customWidth="1"/>
    <col min="10196" max="10196" width="13.7265625" style="66" bestFit="1" customWidth="1"/>
    <col min="10197" max="10444" width="9.1796875" style="66"/>
    <col min="10445" max="10445" width="9.26953125" style="66" bestFit="1" customWidth="1"/>
    <col min="10446" max="10446" width="18" style="66" customWidth="1"/>
    <col min="10447" max="10447" width="61.7265625" style="66" customWidth="1"/>
    <col min="10448" max="10448" width="12" style="66" customWidth="1"/>
    <col min="10449" max="10449" width="13.453125" style="66" customWidth="1"/>
    <col min="10450" max="10450" width="12.1796875" style="66" customWidth="1"/>
    <col min="10451" max="10451" width="14.453125" style="66" customWidth="1"/>
    <col min="10452" max="10452" width="13.7265625" style="66" bestFit="1" customWidth="1"/>
    <col min="10453" max="10700" width="9.1796875" style="66"/>
    <col min="10701" max="10701" width="9.26953125" style="66" bestFit="1" customWidth="1"/>
    <col min="10702" max="10702" width="18" style="66" customWidth="1"/>
    <col min="10703" max="10703" width="61.7265625" style="66" customWidth="1"/>
    <col min="10704" max="10704" width="12" style="66" customWidth="1"/>
    <col min="10705" max="10705" width="13.453125" style="66" customWidth="1"/>
    <col min="10706" max="10706" width="12.1796875" style="66" customWidth="1"/>
    <col min="10707" max="10707" width="14.453125" style="66" customWidth="1"/>
    <col min="10708" max="10708" width="13.7265625" style="66" bestFit="1" customWidth="1"/>
    <col min="10709" max="10956" width="9.1796875" style="66"/>
    <col min="10957" max="10957" width="9.26953125" style="66" bestFit="1" customWidth="1"/>
    <col min="10958" max="10958" width="18" style="66" customWidth="1"/>
    <col min="10959" max="10959" width="61.7265625" style="66" customWidth="1"/>
    <col min="10960" max="10960" width="12" style="66" customWidth="1"/>
    <col min="10961" max="10961" width="13.453125" style="66" customWidth="1"/>
    <col min="10962" max="10962" width="12.1796875" style="66" customWidth="1"/>
    <col min="10963" max="10963" width="14.453125" style="66" customWidth="1"/>
    <col min="10964" max="10964" width="13.7265625" style="66" bestFit="1" customWidth="1"/>
    <col min="10965" max="11212" width="9.1796875" style="66"/>
    <col min="11213" max="11213" width="9.26953125" style="66" bestFit="1" customWidth="1"/>
    <col min="11214" max="11214" width="18" style="66" customWidth="1"/>
    <col min="11215" max="11215" width="61.7265625" style="66" customWidth="1"/>
    <col min="11216" max="11216" width="12" style="66" customWidth="1"/>
    <col min="11217" max="11217" width="13.453125" style="66" customWidth="1"/>
    <col min="11218" max="11218" width="12.1796875" style="66" customWidth="1"/>
    <col min="11219" max="11219" width="14.453125" style="66" customWidth="1"/>
    <col min="11220" max="11220" width="13.7265625" style="66" bestFit="1" customWidth="1"/>
    <col min="11221" max="11468" width="9.1796875" style="66"/>
    <col min="11469" max="11469" width="9.26953125" style="66" bestFit="1" customWidth="1"/>
    <col min="11470" max="11470" width="18" style="66" customWidth="1"/>
    <col min="11471" max="11471" width="61.7265625" style="66" customWidth="1"/>
    <col min="11472" max="11472" width="12" style="66" customWidth="1"/>
    <col min="11473" max="11473" width="13.453125" style="66" customWidth="1"/>
    <col min="11474" max="11474" width="12.1796875" style="66" customWidth="1"/>
    <col min="11475" max="11475" width="14.453125" style="66" customWidth="1"/>
    <col min="11476" max="11476" width="13.7265625" style="66" bestFit="1" customWidth="1"/>
    <col min="11477" max="11724" width="9.1796875" style="66"/>
    <col min="11725" max="11725" width="9.26953125" style="66" bestFit="1" customWidth="1"/>
    <col min="11726" max="11726" width="18" style="66" customWidth="1"/>
    <col min="11727" max="11727" width="61.7265625" style="66" customWidth="1"/>
    <col min="11728" max="11728" width="12" style="66" customWidth="1"/>
    <col min="11729" max="11729" width="13.453125" style="66" customWidth="1"/>
    <col min="11730" max="11730" width="12.1796875" style="66" customWidth="1"/>
    <col min="11731" max="11731" width="14.453125" style="66" customWidth="1"/>
    <col min="11732" max="11732" width="13.7265625" style="66" bestFit="1" customWidth="1"/>
    <col min="11733" max="11980" width="9.1796875" style="66"/>
    <col min="11981" max="11981" width="9.26953125" style="66" bestFit="1" customWidth="1"/>
    <col min="11982" max="11982" width="18" style="66" customWidth="1"/>
    <col min="11983" max="11983" width="61.7265625" style="66" customWidth="1"/>
    <col min="11984" max="11984" width="12" style="66" customWidth="1"/>
    <col min="11985" max="11985" width="13.453125" style="66" customWidth="1"/>
    <col min="11986" max="11986" width="12.1796875" style="66" customWidth="1"/>
    <col min="11987" max="11987" width="14.453125" style="66" customWidth="1"/>
    <col min="11988" max="11988" width="13.7265625" style="66" bestFit="1" customWidth="1"/>
    <col min="11989" max="12236" width="9.1796875" style="66"/>
    <col min="12237" max="12237" width="9.26953125" style="66" bestFit="1" customWidth="1"/>
    <col min="12238" max="12238" width="18" style="66" customWidth="1"/>
    <col min="12239" max="12239" width="61.7265625" style="66" customWidth="1"/>
    <col min="12240" max="12240" width="12" style="66" customWidth="1"/>
    <col min="12241" max="12241" width="13.453125" style="66" customWidth="1"/>
    <col min="12242" max="12242" width="12.1796875" style="66" customWidth="1"/>
    <col min="12243" max="12243" width="14.453125" style="66" customWidth="1"/>
    <col min="12244" max="12244" width="13.7265625" style="66" bestFit="1" customWidth="1"/>
    <col min="12245" max="12492" width="9.1796875" style="66"/>
    <col min="12493" max="12493" width="9.26953125" style="66" bestFit="1" customWidth="1"/>
    <col min="12494" max="12494" width="18" style="66" customWidth="1"/>
    <col min="12495" max="12495" width="61.7265625" style="66" customWidth="1"/>
    <col min="12496" max="12496" width="12" style="66" customWidth="1"/>
    <col min="12497" max="12497" width="13.453125" style="66" customWidth="1"/>
    <col min="12498" max="12498" width="12.1796875" style="66" customWidth="1"/>
    <col min="12499" max="12499" width="14.453125" style="66" customWidth="1"/>
    <col min="12500" max="12500" width="13.7265625" style="66" bestFit="1" customWidth="1"/>
    <col min="12501" max="12748" width="9.1796875" style="66"/>
    <col min="12749" max="12749" width="9.26953125" style="66" bestFit="1" customWidth="1"/>
    <col min="12750" max="12750" width="18" style="66" customWidth="1"/>
    <col min="12751" max="12751" width="61.7265625" style="66" customWidth="1"/>
    <col min="12752" max="12752" width="12" style="66" customWidth="1"/>
    <col min="12753" max="12753" width="13.453125" style="66" customWidth="1"/>
    <col min="12754" max="12754" width="12.1796875" style="66" customWidth="1"/>
    <col min="12755" max="12755" width="14.453125" style="66" customWidth="1"/>
    <col min="12756" max="12756" width="13.7265625" style="66" bestFit="1" customWidth="1"/>
    <col min="12757" max="13004" width="9.1796875" style="66"/>
    <col min="13005" max="13005" width="9.26953125" style="66" bestFit="1" customWidth="1"/>
    <col min="13006" max="13006" width="18" style="66" customWidth="1"/>
    <col min="13007" max="13007" width="61.7265625" style="66" customWidth="1"/>
    <col min="13008" max="13008" width="12" style="66" customWidth="1"/>
    <col min="13009" max="13009" width="13.453125" style="66" customWidth="1"/>
    <col min="13010" max="13010" width="12.1796875" style="66" customWidth="1"/>
    <col min="13011" max="13011" width="14.453125" style="66" customWidth="1"/>
    <col min="13012" max="13012" width="13.7265625" style="66" bestFit="1" customWidth="1"/>
    <col min="13013" max="13260" width="9.1796875" style="66"/>
    <col min="13261" max="13261" width="9.26953125" style="66" bestFit="1" customWidth="1"/>
    <col min="13262" max="13262" width="18" style="66" customWidth="1"/>
    <col min="13263" max="13263" width="61.7265625" style="66" customWidth="1"/>
    <col min="13264" max="13264" width="12" style="66" customWidth="1"/>
    <col min="13265" max="13265" width="13.453125" style="66" customWidth="1"/>
    <col min="13266" max="13266" width="12.1796875" style="66" customWidth="1"/>
    <col min="13267" max="13267" width="14.453125" style="66" customWidth="1"/>
    <col min="13268" max="13268" width="13.7265625" style="66" bestFit="1" customWidth="1"/>
    <col min="13269" max="13516" width="9.1796875" style="66"/>
    <col min="13517" max="13517" width="9.26953125" style="66" bestFit="1" customWidth="1"/>
    <col min="13518" max="13518" width="18" style="66" customWidth="1"/>
    <col min="13519" max="13519" width="61.7265625" style="66" customWidth="1"/>
    <col min="13520" max="13520" width="12" style="66" customWidth="1"/>
    <col min="13521" max="13521" width="13.453125" style="66" customWidth="1"/>
    <col min="13522" max="13522" width="12.1796875" style="66" customWidth="1"/>
    <col min="13523" max="13523" width="14.453125" style="66" customWidth="1"/>
    <col min="13524" max="13524" width="13.7265625" style="66" bestFit="1" customWidth="1"/>
    <col min="13525" max="13772" width="9.1796875" style="66"/>
    <col min="13773" max="13773" width="9.26953125" style="66" bestFit="1" customWidth="1"/>
    <col min="13774" max="13774" width="18" style="66" customWidth="1"/>
    <col min="13775" max="13775" width="61.7265625" style="66" customWidth="1"/>
    <col min="13776" max="13776" width="12" style="66" customWidth="1"/>
    <col min="13777" max="13777" width="13.453125" style="66" customWidth="1"/>
    <col min="13778" max="13778" width="12.1796875" style="66" customWidth="1"/>
    <col min="13779" max="13779" width="14.453125" style="66" customWidth="1"/>
    <col min="13780" max="13780" width="13.7265625" style="66" bestFit="1" customWidth="1"/>
    <col min="13781" max="14028" width="9.1796875" style="66"/>
    <col min="14029" max="14029" width="9.26953125" style="66" bestFit="1" customWidth="1"/>
    <col min="14030" max="14030" width="18" style="66" customWidth="1"/>
    <col min="14031" max="14031" width="61.7265625" style="66" customWidth="1"/>
    <col min="14032" max="14032" width="12" style="66" customWidth="1"/>
    <col min="14033" max="14033" width="13.453125" style="66" customWidth="1"/>
    <col min="14034" max="14034" width="12.1796875" style="66" customWidth="1"/>
    <col min="14035" max="14035" width="14.453125" style="66" customWidth="1"/>
    <col min="14036" max="14036" width="13.7265625" style="66" bestFit="1" customWidth="1"/>
    <col min="14037" max="14284" width="9.1796875" style="66"/>
    <col min="14285" max="14285" width="9.26953125" style="66" bestFit="1" customWidth="1"/>
    <col min="14286" max="14286" width="18" style="66" customWidth="1"/>
    <col min="14287" max="14287" width="61.7265625" style="66" customWidth="1"/>
    <col min="14288" max="14288" width="12" style="66" customWidth="1"/>
    <col min="14289" max="14289" width="13.453125" style="66" customWidth="1"/>
    <col min="14290" max="14290" width="12.1796875" style="66" customWidth="1"/>
    <col min="14291" max="14291" width="14.453125" style="66" customWidth="1"/>
    <col min="14292" max="14292" width="13.7265625" style="66" bestFit="1" customWidth="1"/>
    <col min="14293" max="14540" width="9.1796875" style="66"/>
    <col min="14541" max="14541" width="9.26953125" style="66" bestFit="1" customWidth="1"/>
    <col min="14542" max="14542" width="18" style="66" customWidth="1"/>
    <col min="14543" max="14543" width="61.7265625" style="66" customWidth="1"/>
    <col min="14544" max="14544" width="12" style="66" customWidth="1"/>
    <col min="14545" max="14545" width="13.453125" style="66" customWidth="1"/>
    <col min="14546" max="14546" width="12.1796875" style="66" customWidth="1"/>
    <col min="14547" max="14547" width="14.453125" style="66" customWidth="1"/>
    <col min="14548" max="14548" width="13.7265625" style="66" bestFit="1" customWidth="1"/>
    <col min="14549" max="14796" width="9.1796875" style="66"/>
    <col min="14797" max="14797" width="9.26953125" style="66" bestFit="1" customWidth="1"/>
    <col min="14798" max="14798" width="18" style="66" customWidth="1"/>
    <col min="14799" max="14799" width="61.7265625" style="66" customWidth="1"/>
    <col min="14800" max="14800" width="12" style="66" customWidth="1"/>
    <col min="14801" max="14801" width="13.453125" style="66" customWidth="1"/>
    <col min="14802" max="14802" width="12.1796875" style="66" customWidth="1"/>
    <col min="14803" max="14803" width="14.453125" style="66" customWidth="1"/>
    <col min="14804" max="14804" width="13.7265625" style="66" bestFit="1" customWidth="1"/>
    <col min="14805" max="15052" width="9.1796875" style="66"/>
    <col min="15053" max="15053" width="9.26953125" style="66" bestFit="1" customWidth="1"/>
    <col min="15054" max="15054" width="18" style="66" customWidth="1"/>
    <col min="15055" max="15055" width="61.7265625" style="66" customWidth="1"/>
    <col min="15056" max="15056" width="12" style="66" customWidth="1"/>
    <col min="15057" max="15057" width="13.453125" style="66" customWidth="1"/>
    <col min="15058" max="15058" width="12.1796875" style="66" customWidth="1"/>
    <col min="15059" max="15059" width="14.453125" style="66" customWidth="1"/>
    <col min="15060" max="15060" width="13.7265625" style="66" bestFit="1" customWidth="1"/>
    <col min="15061" max="15308" width="9.1796875" style="66"/>
    <col min="15309" max="15309" width="9.26953125" style="66" bestFit="1" customWidth="1"/>
    <col min="15310" max="15310" width="18" style="66" customWidth="1"/>
    <col min="15311" max="15311" width="61.7265625" style="66" customWidth="1"/>
    <col min="15312" max="15312" width="12" style="66" customWidth="1"/>
    <col min="15313" max="15313" width="13.453125" style="66" customWidth="1"/>
    <col min="15314" max="15314" width="12.1796875" style="66" customWidth="1"/>
    <col min="15315" max="15315" width="14.453125" style="66" customWidth="1"/>
    <col min="15316" max="15316" width="13.7265625" style="66" bestFit="1" customWidth="1"/>
    <col min="15317" max="15564" width="9.1796875" style="66"/>
    <col min="15565" max="15565" width="9.26953125" style="66" bestFit="1" customWidth="1"/>
    <col min="15566" max="15566" width="18" style="66" customWidth="1"/>
    <col min="15567" max="15567" width="61.7265625" style="66" customWidth="1"/>
    <col min="15568" max="15568" width="12" style="66" customWidth="1"/>
    <col min="15569" max="15569" width="13.453125" style="66" customWidth="1"/>
    <col min="15570" max="15570" width="12.1796875" style="66" customWidth="1"/>
    <col min="15571" max="15571" width="14.453125" style="66" customWidth="1"/>
    <col min="15572" max="15572" width="13.7265625" style="66" bestFit="1" customWidth="1"/>
    <col min="15573" max="15820" width="9.1796875" style="66"/>
    <col min="15821" max="15821" width="9.26953125" style="66" bestFit="1" customWidth="1"/>
    <col min="15822" max="15822" width="18" style="66" customWidth="1"/>
    <col min="15823" max="15823" width="61.7265625" style="66" customWidth="1"/>
    <col min="15824" max="15824" width="12" style="66" customWidth="1"/>
    <col min="15825" max="15825" width="13.453125" style="66" customWidth="1"/>
    <col min="15826" max="15826" width="12.1796875" style="66" customWidth="1"/>
    <col min="15827" max="15827" width="14.453125" style="66" customWidth="1"/>
    <col min="15828" max="15828" width="13.7265625" style="66" bestFit="1" customWidth="1"/>
    <col min="15829" max="16076" width="9.1796875" style="66"/>
    <col min="16077" max="16077" width="9.26953125" style="66" bestFit="1" customWidth="1"/>
    <col min="16078" max="16078" width="18" style="66" customWidth="1"/>
    <col min="16079" max="16079" width="61.7265625" style="66" customWidth="1"/>
    <col min="16080" max="16080" width="12" style="66" customWidth="1"/>
    <col min="16081" max="16081" width="13.453125" style="66" customWidth="1"/>
    <col min="16082" max="16082" width="12.1796875" style="66" customWidth="1"/>
    <col min="16083" max="16083" width="14.453125" style="66" customWidth="1"/>
    <col min="16084" max="16084" width="13.7265625" style="66" bestFit="1" customWidth="1"/>
    <col min="16085" max="16365" width="9.1796875" style="66"/>
    <col min="16366" max="16379" width="9.1796875" style="66" customWidth="1"/>
    <col min="16380" max="16384" width="9.1796875" style="66"/>
  </cols>
  <sheetData>
    <row r="1" spans="1:17" s="65" customFormat="1" ht="15" customHeight="1" thickBot="1">
      <c r="A1" s="425" t="s">
        <v>364</v>
      </c>
      <c r="B1" s="425"/>
      <c r="C1" s="425"/>
      <c r="D1" s="425"/>
      <c r="E1" s="425"/>
      <c r="F1" s="425"/>
      <c r="G1" s="426"/>
      <c r="H1" s="418" t="s">
        <v>362</v>
      </c>
      <c r="I1" s="418"/>
      <c r="J1" s="418"/>
      <c r="K1" s="418"/>
      <c r="L1" s="418"/>
      <c r="M1" s="418" t="s">
        <v>363</v>
      </c>
      <c r="N1" s="418"/>
      <c r="O1" s="418"/>
      <c r="P1" s="418"/>
      <c r="Q1" s="419"/>
    </row>
    <row r="2" spans="1:17" s="65" customFormat="1" ht="15" thickBot="1">
      <c r="A2" s="286" t="s">
        <v>87</v>
      </c>
      <c r="B2" s="287" t="s">
        <v>88</v>
      </c>
      <c r="C2" s="287" t="s">
        <v>89</v>
      </c>
      <c r="D2" s="287" t="s">
        <v>90</v>
      </c>
      <c r="E2" s="287" t="s">
        <v>91</v>
      </c>
      <c r="F2" s="288" t="s">
        <v>154</v>
      </c>
      <c r="G2" s="288" t="s">
        <v>155</v>
      </c>
      <c r="H2" s="289" t="s">
        <v>356</v>
      </c>
      <c r="I2" s="289" t="s">
        <v>357</v>
      </c>
      <c r="J2" s="289" t="s">
        <v>372</v>
      </c>
      <c r="K2" s="289" t="s">
        <v>358</v>
      </c>
      <c r="L2" s="289" t="s">
        <v>359</v>
      </c>
      <c r="M2" s="289" t="s">
        <v>356</v>
      </c>
      <c r="N2" s="289" t="s">
        <v>357</v>
      </c>
      <c r="O2" s="289" t="s">
        <v>372</v>
      </c>
      <c r="P2" s="289" t="s">
        <v>358</v>
      </c>
      <c r="Q2" s="290" t="s">
        <v>359</v>
      </c>
    </row>
    <row r="3" spans="1:17">
      <c r="A3" s="109"/>
      <c r="B3" s="110"/>
      <c r="C3" s="110"/>
      <c r="D3" s="110"/>
      <c r="E3" s="110"/>
      <c r="F3" s="111"/>
      <c r="G3" s="112"/>
      <c r="H3" s="112"/>
      <c r="I3" s="112"/>
      <c r="J3" s="112"/>
      <c r="K3" s="112"/>
      <c r="L3" s="112"/>
      <c r="M3" s="112"/>
      <c r="N3" s="112"/>
      <c r="O3" s="112"/>
      <c r="P3" s="112"/>
      <c r="Q3" s="112"/>
    </row>
    <row r="4" spans="1:17">
      <c r="A4" s="67">
        <v>1</v>
      </c>
      <c r="B4" s="68"/>
      <c r="C4" s="68" t="s">
        <v>93</v>
      </c>
      <c r="D4" s="68"/>
      <c r="E4" s="68"/>
      <c r="F4" s="68"/>
      <c r="G4" s="68"/>
      <c r="H4" s="68"/>
      <c r="I4" s="68"/>
      <c r="J4" s="68"/>
      <c r="K4" s="68"/>
      <c r="L4" s="68"/>
      <c r="M4" s="68"/>
      <c r="N4" s="68"/>
      <c r="O4" s="68"/>
      <c r="P4" s="68"/>
      <c r="Q4" s="68"/>
    </row>
    <row r="5" spans="1:17" ht="58">
      <c r="A5" s="71"/>
      <c r="B5" s="72" t="s">
        <v>94</v>
      </c>
      <c r="C5" s="73" t="s">
        <v>95</v>
      </c>
      <c r="D5" s="74"/>
      <c r="E5" s="75"/>
      <c r="F5" s="76"/>
      <c r="G5" s="77"/>
      <c r="H5" s="291"/>
      <c r="I5" s="291"/>
      <c r="J5" s="291"/>
      <c r="K5" s="291"/>
      <c r="L5" s="291"/>
      <c r="M5" s="291"/>
      <c r="N5" s="291"/>
      <c r="O5" s="291"/>
      <c r="P5" s="291"/>
      <c r="Q5" s="291"/>
    </row>
    <row r="6" spans="1:17">
      <c r="A6" s="71">
        <v>1.01</v>
      </c>
      <c r="B6" s="72"/>
      <c r="C6" s="73" t="s">
        <v>96</v>
      </c>
      <c r="D6" s="74" t="s">
        <v>97</v>
      </c>
      <c r="E6" s="75"/>
      <c r="F6" s="76">
        <v>75</v>
      </c>
      <c r="G6" s="77"/>
      <c r="H6" s="291"/>
      <c r="I6" s="291"/>
      <c r="J6" s="291"/>
      <c r="K6" s="291"/>
      <c r="L6" s="291"/>
      <c r="M6" s="291"/>
      <c r="N6" s="291"/>
      <c r="O6" s="291"/>
      <c r="P6" s="291"/>
      <c r="Q6" s="291"/>
    </row>
    <row r="7" spans="1:17">
      <c r="A7" s="71">
        <v>1.02</v>
      </c>
      <c r="B7" s="72"/>
      <c r="C7" s="73" t="s">
        <v>98</v>
      </c>
      <c r="D7" s="74" t="s">
        <v>97</v>
      </c>
      <c r="E7" s="75">
        <v>30</v>
      </c>
      <c r="F7" s="76">
        <v>200</v>
      </c>
      <c r="G7" s="77">
        <f>F7*$E7</f>
        <v>6000</v>
      </c>
      <c r="H7" s="297">
        <f>[2]PLUMBING!$J$5</f>
        <v>8.52</v>
      </c>
      <c r="I7" s="298">
        <v>0</v>
      </c>
      <c r="J7" s="298">
        <v>0</v>
      </c>
      <c r="K7" s="297">
        <f>H7+I7</f>
        <v>8.52</v>
      </c>
      <c r="L7" s="297">
        <f>K7-E7</f>
        <v>-21.48</v>
      </c>
      <c r="M7" s="298">
        <f>F7*H7</f>
        <v>1704</v>
      </c>
      <c r="N7" s="299">
        <f>F7*I7</f>
        <v>0</v>
      </c>
      <c r="O7" s="299">
        <f>+J7*F7</f>
        <v>0</v>
      </c>
      <c r="P7" s="298">
        <f>M7+N7</f>
        <v>1704</v>
      </c>
      <c r="Q7" s="298">
        <f>P7-G7</f>
        <v>-4296</v>
      </c>
    </row>
    <row r="8" spans="1:17">
      <c r="A8" s="71">
        <v>1.03</v>
      </c>
      <c r="B8" s="72"/>
      <c r="C8" s="73" t="s">
        <v>99</v>
      </c>
      <c r="D8" s="74" t="s">
        <v>97</v>
      </c>
      <c r="E8" s="75"/>
      <c r="F8" s="76">
        <v>125</v>
      </c>
      <c r="G8" s="77"/>
      <c r="H8" s="291"/>
      <c r="I8" s="298">
        <v>0</v>
      </c>
      <c r="J8" s="298">
        <v>0</v>
      </c>
      <c r="K8" s="291"/>
      <c r="L8" s="291"/>
      <c r="M8" s="291"/>
      <c r="N8" s="291"/>
      <c r="O8" s="299">
        <f t="shared" ref="O8:O49" si="0">+J8*F8</f>
        <v>0</v>
      </c>
      <c r="P8" s="291"/>
      <c r="Q8" s="291"/>
    </row>
    <row r="9" spans="1:17" s="80" customFormat="1">
      <c r="A9" s="423" t="s">
        <v>160</v>
      </c>
      <c r="B9" s="424" t="s">
        <v>100</v>
      </c>
      <c r="C9" s="424"/>
      <c r="D9" s="424"/>
      <c r="E9" s="424"/>
      <c r="F9" s="78"/>
      <c r="G9" s="79">
        <f>SUM(G6:G8)</f>
        <v>6000</v>
      </c>
      <c r="H9" s="292"/>
      <c r="I9" s="292"/>
      <c r="J9" s="292"/>
      <c r="K9" s="292"/>
      <c r="L9" s="292"/>
      <c r="M9" s="79">
        <f>SUM(M6:M8)</f>
        <v>1704</v>
      </c>
      <c r="N9" s="79">
        <f t="shared" ref="N9:Q9" si="1">SUM(N6:N8)</f>
        <v>0</v>
      </c>
      <c r="O9" s="79">
        <f t="shared" si="1"/>
        <v>0</v>
      </c>
      <c r="P9" s="79">
        <f t="shared" si="1"/>
        <v>1704</v>
      </c>
      <c r="Q9" s="79">
        <f t="shared" si="1"/>
        <v>-4296</v>
      </c>
    </row>
    <row r="10" spans="1:17">
      <c r="A10" s="67">
        <v>2</v>
      </c>
      <c r="B10" s="68"/>
      <c r="C10" s="68" t="s">
        <v>101</v>
      </c>
      <c r="D10" s="68"/>
      <c r="E10" s="68"/>
      <c r="F10" s="69"/>
      <c r="G10" s="70"/>
      <c r="H10" s="293"/>
      <c r="I10" s="293"/>
      <c r="J10" s="293"/>
      <c r="K10" s="293"/>
      <c r="L10" s="293"/>
      <c r="M10" s="293"/>
      <c r="N10" s="293"/>
      <c r="O10" s="299">
        <f t="shared" si="0"/>
        <v>0</v>
      </c>
      <c r="P10" s="293"/>
      <c r="Q10" s="293"/>
    </row>
    <row r="11" spans="1:17" ht="29">
      <c r="A11" s="81"/>
      <c r="B11" s="72" t="s">
        <v>102</v>
      </c>
      <c r="C11" s="82" t="s">
        <v>103</v>
      </c>
      <c r="D11" s="74"/>
      <c r="E11" s="83"/>
      <c r="F11" s="76"/>
      <c r="G11" s="77"/>
      <c r="H11" s="291"/>
      <c r="I11" s="298">
        <v>0</v>
      </c>
      <c r="J11" s="298">
        <v>0</v>
      </c>
      <c r="K11" s="291"/>
      <c r="L11" s="291"/>
      <c r="M11" s="291"/>
      <c r="N11" s="291"/>
      <c r="O11" s="299">
        <f t="shared" si="0"/>
        <v>0</v>
      </c>
      <c r="P11" s="291"/>
      <c r="Q11" s="291"/>
    </row>
    <row r="12" spans="1:17">
      <c r="A12" s="71">
        <v>2.0099999999999998</v>
      </c>
      <c r="B12" s="84"/>
      <c r="C12" s="73" t="s">
        <v>104</v>
      </c>
      <c r="D12" s="74" t="s">
        <v>97</v>
      </c>
      <c r="E12" s="83"/>
      <c r="F12" s="85">
        <v>950</v>
      </c>
      <c r="G12" s="77"/>
      <c r="H12" s="291"/>
      <c r="I12" s="298">
        <v>0</v>
      </c>
      <c r="J12" s="298">
        <v>0</v>
      </c>
      <c r="K12" s="291"/>
      <c r="L12" s="291"/>
      <c r="M12" s="291"/>
      <c r="N12" s="291"/>
      <c r="O12" s="299">
        <f t="shared" si="0"/>
        <v>0</v>
      </c>
      <c r="P12" s="291"/>
      <c r="Q12" s="291"/>
    </row>
    <row r="13" spans="1:17">
      <c r="A13" s="71">
        <v>2.02</v>
      </c>
      <c r="B13" s="86"/>
      <c r="C13" s="73" t="s">
        <v>105</v>
      </c>
      <c r="D13" s="74" t="s">
        <v>97</v>
      </c>
      <c r="E13" s="75"/>
      <c r="F13" s="76">
        <v>450</v>
      </c>
      <c r="G13" s="77"/>
      <c r="H13" s="291"/>
      <c r="I13" s="298">
        <v>0</v>
      </c>
      <c r="J13" s="298">
        <v>0</v>
      </c>
      <c r="K13" s="291"/>
      <c r="L13" s="291"/>
      <c r="M13" s="291"/>
      <c r="N13" s="291"/>
      <c r="O13" s="299">
        <f t="shared" si="0"/>
        <v>0</v>
      </c>
      <c r="P13" s="291"/>
      <c r="Q13" s="291"/>
    </row>
    <row r="14" spans="1:17">
      <c r="A14" s="71">
        <v>2.0299999999999998</v>
      </c>
      <c r="B14" s="86"/>
      <c r="C14" s="73" t="s">
        <v>106</v>
      </c>
      <c r="D14" s="74" t="s">
        <v>97</v>
      </c>
      <c r="E14" s="75">
        <v>2</v>
      </c>
      <c r="F14" s="76">
        <v>250</v>
      </c>
      <c r="G14" s="77">
        <f t="shared" ref="G14" si="2">F14*$E14</f>
        <v>500</v>
      </c>
      <c r="H14" s="297">
        <f>[2]PLUMBING!$J$9</f>
        <v>2</v>
      </c>
      <c r="I14" s="298">
        <v>0</v>
      </c>
      <c r="J14" s="298">
        <v>0</v>
      </c>
      <c r="K14" s="297">
        <f>H14+I14</f>
        <v>2</v>
      </c>
      <c r="L14" s="297">
        <f>K14-E14</f>
        <v>0</v>
      </c>
      <c r="M14" s="298">
        <f>F14*H14</f>
        <v>500</v>
      </c>
      <c r="N14" s="299">
        <f>F14*I14</f>
        <v>0</v>
      </c>
      <c r="O14" s="299">
        <f t="shared" si="0"/>
        <v>0</v>
      </c>
      <c r="P14" s="298">
        <f>M14+N14</f>
        <v>500</v>
      </c>
      <c r="Q14" s="298">
        <f>P14-G14</f>
        <v>0</v>
      </c>
    </row>
    <row r="15" spans="1:17">
      <c r="A15" s="71">
        <v>2.04</v>
      </c>
      <c r="B15" s="86"/>
      <c r="C15" s="73" t="s">
        <v>107</v>
      </c>
      <c r="D15" s="74" t="s">
        <v>97</v>
      </c>
      <c r="E15" s="75">
        <v>5</v>
      </c>
      <c r="F15" s="76">
        <v>200</v>
      </c>
      <c r="G15" s="77">
        <f t="shared" ref="G15" si="3">F15*$E15</f>
        <v>1000</v>
      </c>
      <c r="H15" s="297">
        <f>[2]PLUMBING!$J$10</f>
        <v>0.86</v>
      </c>
      <c r="I15" s="298">
        <v>0</v>
      </c>
      <c r="J15" s="298">
        <v>0</v>
      </c>
      <c r="K15" s="297">
        <f>H15+I15</f>
        <v>0.86</v>
      </c>
      <c r="L15" s="297">
        <f>K15-E15</f>
        <v>-4.1399999999999997</v>
      </c>
      <c r="M15" s="298">
        <f>F15*H15</f>
        <v>172</v>
      </c>
      <c r="N15" s="299">
        <f>F15*I15</f>
        <v>0</v>
      </c>
      <c r="O15" s="299">
        <f t="shared" si="0"/>
        <v>0</v>
      </c>
      <c r="P15" s="298">
        <f>M15+N15</f>
        <v>172</v>
      </c>
      <c r="Q15" s="298">
        <f>P15-G15</f>
        <v>-828</v>
      </c>
    </row>
    <row r="16" spans="1:17" s="80" customFormat="1">
      <c r="A16" s="423" t="s">
        <v>160</v>
      </c>
      <c r="B16" s="424" t="s">
        <v>100</v>
      </c>
      <c r="C16" s="424"/>
      <c r="D16" s="424"/>
      <c r="E16" s="424"/>
      <c r="F16" s="78"/>
      <c r="G16" s="79">
        <f>SUM(G11:G15)</f>
        <v>1500</v>
      </c>
      <c r="H16" s="292"/>
      <c r="I16" s="292"/>
      <c r="J16" s="292"/>
      <c r="K16" s="292"/>
      <c r="L16" s="292"/>
      <c r="M16" s="301">
        <f>SUM(M11:M15)</f>
        <v>672</v>
      </c>
      <c r="N16" s="301">
        <f t="shared" ref="N16:Q16" si="4">SUM(N11:N15)</f>
        <v>0</v>
      </c>
      <c r="O16" s="301">
        <f t="shared" si="4"/>
        <v>0</v>
      </c>
      <c r="P16" s="301">
        <f t="shared" si="4"/>
        <v>672</v>
      </c>
      <c r="Q16" s="301">
        <f t="shared" si="4"/>
        <v>-828</v>
      </c>
    </row>
    <row r="17" spans="1:17">
      <c r="A17" s="67">
        <v>3</v>
      </c>
      <c r="B17" s="68"/>
      <c r="C17" s="68" t="s">
        <v>108</v>
      </c>
      <c r="D17" s="68"/>
      <c r="E17" s="68"/>
      <c r="F17" s="68"/>
      <c r="G17" s="68"/>
      <c r="H17" s="300"/>
      <c r="I17" s="293"/>
      <c r="J17" s="293"/>
      <c r="K17" s="300"/>
      <c r="L17" s="300"/>
      <c r="M17" s="300"/>
      <c r="N17" s="300"/>
      <c r="O17" s="299">
        <f t="shared" si="0"/>
        <v>0</v>
      </c>
      <c r="P17" s="300"/>
      <c r="Q17" s="300"/>
    </row>
    <row r="18" spans="1:17" ht="58">
      <c r="A18" s="71">
        <v>3.01</v>
      </c>
      <c r="B18" s="86" t="s">
        <v>109</v>
      </c>
      <c r="C18" s="73" t="s">
        <v>110</v>
      </c>
      <c r="D18" s="74" t="s">
        <v>111</v>
      </c>
      <c r="E18" s="75">
        <v>1</v>
      </c>
      <c r="F18" s="226">
        <v>0</v>
      </c>
      <c r="G18" s="225">
        <f>F18*$E18</f>
        <v>0</v>
      </c>
      <c r="H18" s="291"/>
      <c r="I18" s="298">
        <v>0</v>
      </c>
      <c r="J18" s="298">
        <v>0</v>
      </c>
      <c r="K18" s="291"/>
      <c r="L18" s="291"/>
      <c r="M18" s="291"/>
      <c r="N18" s="291"/>
      <c r="O18" s="299">
        <f t="shared" si="0"/>
        <v>0</v>
      </c>
      <c r="P18" s="291"/>
      <c r="Q18" s="291"/>
    </row>
    <row r="19" spans="1:17">
      <c r="A19" s="71"/>
      <c r="B19" s="86"/>
      <c r="C19" s="73"/>
      <c r="D19" s="74"/>
      <c r="E19" s="75"/>
      <c r="F19" s="76"/>
      <c r="G19" s="77"/>
      <c r="H19" s="291"/>
      <c r="I19" s="298">
        <v>0</v>
      </c>
      <c r="J19" s="298">
        <v>0</v>
      </c>
      <c r="K19" s="291"/>
      <c r="L19" s="291"/>
      <c r="M19" s="291"/>
      <c r="N19" s="291"/>
      <c r="O19" s="299">
        <f t="shared" si="0"/>
        <v>0</v>
      </c>
      <c r="P19" s="291"/>
      <c r="Q19" s="291"/>
    </row>
    <row r="20" spans="1:17" s="91" customFormat="1" ht="43.5">
      <c r="A20" s="87">
        <v>3.02</v>
      </c>
      <c r="B20" s="88" t="s">
        <v>112</v>
      </c>
      <c r="C20" s="89" t="s">
        <v>161</v>
      </c>
      <c r="D20" s="74"/>
      <c r="E20" s="90"/>
      <c r="F20" s="76"/>
      <c r="G20" s="77"/>
      <c r="H20" s="294"/>
      <c r="I20" s="298">
        <v>0</v>
      </c>
      <c r="J20" s="298">
        <v>0</v>
      </c>
      <c r="K20" s="294"/>
      <c r="L20" s="294"/>
      <c r="M20" s="294"/>
      <c r="N20" s="294"/>
      <c r="O20" s="299">
        <f t="shared" si="0"/>
        <v>0</v>
      </c>
      <c r="P20" s="294"/>
      <c r="Q20" s="294"/>
    </row>
    <row r="21" spans="1:17" s="91" customFormat="1">
      <c r="A21" s="87"/>
      <c r="B21" s="88"/>
      <c r="C21" s="89" t="s">
        <v>113</v>
      </c>
      <c r="D21" s="74" t="s">
        <v>97</v>
      </c>
      <c r="E21" s="90"/>
      <c r="F21" s="76">
        <v>4500</v>
      </c>
      <c r="G21" s="77"/>
      <c r="H21" s="294"/>
      <c r="I21" s="298">
        <v>0</v>
      </c>
      <c r="J21" s="298">
        <v>0</v>
      </c>
      <c r="K21" s="294"/>
      <c r="L21" s="294"/>
      <c r="M21" s="294"/>
      <c r="N21" s="294"/>
      <c r="O21" s="299">
        <f t="shared" si="0"/>
        <v>0</v>
      </c>
      <c r="P21" s="294"/>
      <c r="Q21" s="294"/>
    </row>
    <row r="22" spans="1:17" s="91" customFormat="1">
      <c r="A22" s="87"/>
      <c r="B22" s="88"/>
      <c r="C22" s="89" t="s">
        <v>114</v>
      </c>
      <c r="D22" s="74" t="s">
        <v>97</v>
      </c>
      <c r="E22" s="90"/>
      <c r="F22" s="76">
        <v>6000</v>
      </c>
      <c r="G22" s="77"/>
      <c r="H22" s="294"/>
      <c r="I22" s="298">
        <v>0</v>
      </c>
      <c r="J22" s="298">
        <v>0</v>
      </c>
      <c r="K22" s="294"/>
      <c r="L22" s="294"/>
      <c r="M22" s="294"/>
      <c r="N22" s="294"/>
      <c r="O22" s="299">
        <f t="shared" si="0"/>
        <v>0</v>
      </c>
      <c r="P22" s="294"/>
      <c r="Q22" s="294"/>
    </row>
    <row r="23" spans="1:17" s="80" customFormat="1">
      <c r="A23" s="423" t="s">
        <v>160</v>
      </c>
      <c r="B23" s="424" t="s">
        <v>100</v>
      </c>
      <c r="C23" s="424"/>
      <c r="D23" s="424"/>
      <c r="E23" s="424"/>
      <c r="F23" s="78"/>
      <c r="G23" s="79">
        <f>SUM(G18:G22)</f>
        <v>0</v>
      </c>
      <c r="H23" s="292"/>
      <c r="I23" s="292"/>
      <c r="J23" s="292"/>
      <c r="K23" s="292"/>
      <c r="L23" s="292"/>
      <c r="M23" s="292"/>
      <c r="N23" s="292"/>
      <c r="O23" s="79">
        <f t="shared" ref="O23" si="5">SUM(O19:O22)</f>
        <v>0</v>
      </c>
      <c r="P23" s="292"/>
      <c r="Q23" s="292"/>
    </row>
    <row r="24" spans="1:17">
      <c r="A24" s="67">
        <v>4</v>
      </c>
      <c r="B24" s="68"/>
      <c r="C24" s="68" t="s">
        <v>115</v>
      </c>
      <c r="D24" s="68"/>
      <c r="E24" s="68"/>
      <c r="F24" s="68"/>
      <c r="G24" s="68"/>
      <c r="H24" s="68"/>
      <c r="I24" s="293"/>
      <c r="J24" s="293"/>
      <c r="K24" s="68"/>
      <c r="L24" s="68"/>
      <c r="M24" s="68"/>
      <c r="N24" s="68"/>
      <c r="O24" s="299">
        <f t="shared" si="0"/>
        <v>0</v>
      </c>
      <c r="P24" s="68"/>
      <c r="Q24" s="68"/>
    </row>
    <row r="25" spans="1:17" ht="29">
      <c r="A25" s="71">
        <v>4.01</v>
      </c>
      <c r="B25" s="72" t="s">
        <v>115</v>
      </c>
      <c r="C25" s="73" t="s">
        <v>116</v>
      </c>
      <c r="D25" s="74" t="s">
        <v>111</v>
      </c>
      <c r="E25" s="75"/>
      <c r="F25" s="226">
        <v>7500</v>
      </c>
      <c r="G25" s="225">
        <f>F25*$E25</f>
        <v>0</v>
      </c>
      <c r="H25" s="291"/>
      <c r="I25" s="298">
        <v>0.63535481402937544</v>
      </c>
      <c r="J25" s="298">
        <v>0.36464518597062456</v>
      </c>
      <c r="K25" s="297">
        <f>H25+I25</f>
        <v>0.63535481402937544</v>
      </c>
      <c r="L25" s="297">
        <f>K25-E25</f>
        <v>0.63535481402937544</v>
      </c>
      <c r="M25" s="298">
        <f>F25*H25</f>
        <v>0</v>
      </c>
      <c r="N25" s="299">
        <f>F25*I25</f>
        <v>4765.1611052203161</v>
      </c>
      <c r="O25" s="299">
        <f t="shared" si="0"/>
        <v>2734.8388947796843</v>
      </c>
      <c r="P25" s="298">
        <f>M25+N25</f>
        <v>4765.1611052203161</v>
      </c>
      <c r="Q25" s="298">
        <f>P25-G25</f>
        <v>4765.1611052203161</v>
      </c>
    </row>
    <row r="26" spans="1:17" s="80" customFormat="1">
      <c r="A26" s="423" t="s">
        <v>160</v>
      </c>
      <c r="B26" s="424" t="s">
        <v>100</v>
      </c>
      <c r="C26" s="424"/>
      <c r="D26" s="424"/>
      <c r="E26" s="424"/>
      <c r="F26" s="78"/>
      <c r="G26" s="79">
        <f>SUM(G25)</f>
        <v>0</v>
      </c>
      <c r="H26" s="292"/>
      <c r="I26" s="292"/>
      <c r="J26" s="292"/>
      <c r="K26" s="292"/>
      <c r="L26" s="292"/>
      <c r="M26" s="292"/>
      <c r="N26" s="79"/>
      <c r="O26" s="79"/>
      <c r="P26" s="292"/>
      <c r="Q26" s="292"/>
    </row>
    <row r="27" spans="1:17">
      <c r="A27" s="67">
        <v>5</v>
      </c>
      <c r="B27" s="68"/>
      <c r="C27" s="68" t="s">
        <v>117</v>
      </c>
      <c r="D27" s="68"/>
      <c r="E27" s="68"/>
      <c r="F27" s="68"/>
      <c r="G27" s="68"/>
      <c r="H27" s="68"/>
      <c r="I27" s="293"/>
      <c r="J27" s="293"/>
      <c r="K27" s="68"/>
      <c r="L27" s="68"/>
      <c r="M27" s="68"/>
      <c r="N27" s="68"/>
      <c r="O27" s="299">
        <f t="shared" si="0"/>
        <v>0</v>
      </c>
      <c r="P27" s="68"/>
      <c r="Q27" s="68"/>
    </row>
    <row r="28" spans="1:17">
      <c r="A28" s="71">
        <v>5.01</v>
      </c>
      <c r="B28" s="72" t="s">
        <v>118</v>
      </c>
      <c r="C28" s="73" t="s">
        <v>119</v>
      </c>
      <c r="D28" s="74" t="s">
        <v>111</v>
      </c>
      <c r="E28" s="75">
        <v>7</v>
      </c>
      <c r="F28" s="76">
        <v>2500</v>
      </c>
      <c r="G28" s="77">
        <f>F28*$E28</f>
        <v>17500</v>
      </c>
      <c r="H28" s="291"/>
      <c r="I28" s="298">
        <v>4.4474836982056276</v>
      </c>
      <c r="J28" s="298">
        <v>2.5525163017943719</v>
      </c>
      <c r="K28" s="297">
        <f>H28+I28</f>
        <v>4.4474836982056276</v>
      </c>
      <c r="L28" s="297">
        <f>K28-E28</f>
        <v>-2.5525163017943724</v>
      </c>
      <c r="M28" s="298">
        <f>F28*H28</f>
        <v>0</v>
      </c>
      <c r="N28" s="299">
        <f>F28*I28</f>
        <v>11118.709245514068</v>
      </c>
      <c r="O28" s="299">
        <f t="shared" si="0"/>
        <v>6381.2907544859299</v>
      </c>
      <c r="P28" s="298">
        <f>M28+N28</f>
        <v>11118.709245514068</v>
      </c>
      <c r="Q28" s="298">
        <f>P28-G28</f>
        <v>-6381.2907544859318</v>
      </c>
    </row>
    <row r="29" spans="1:17">
      <c r="A29" s="71">
        <v>5.0199999999999996</v>
      </c>
      <c r="B29" s="72" t="s">
        <v>120</v>
      </c>
      <c r="C29" s="73" t="s">
        <v>121</v>
      </c>
      <c r="D29" s="74" t="s">
        <v>111</v>
      </c>
      <c r="E29" s="75"/>
      <c r="F29" s="76">
        <v>4500</v>
      </c>
      <c r="G29" s="77"/>
      <c r="H29" s="291"/>
      <c r="I29" s="298">
        <v>0</v>
      </c>
      <c r="J29" s="298">
        <v>0</v>
      </c>
      <c r="K29" s="291"/>
      <c r="L29" s="291"/>
      <c r="M29" s="291"/>
      <c r="N29" s="291"/>
      <c r="O29" s="299">
        <f t="shared" si="0"/>
        <v>0</v>
      </c>
      <c r="P29" s="291"/>
      <c r="Q29" s="291"/>
    </row>
    <row r="30" spans="1:17">
      <c r="A30" s="71">
        <v>5.03</v>
      </c>
      <c r="B30" s="72" t="s">
        <v>122</v>
      </c>
      <c r="C30" s="73" t="s">
        <v>123</v>
      </c>
      <c r="D30" s="74" t="s">
        <v>111</v>
      </c>
      <c r="E30" s="75">
        <v>1</v>
      </c>
      <c r="F30" s="76">
        <v>2800</v>
      </c>
      <c r="G30" s="77">
        <f t="shared" ref="G30" si="6">F30*$E30</f>
        <v>2800</v>
      </c>
      <c r="H30" s="291"/>
      <c r="I30" s="298">
        <v>0.63535481402937544</v>
      </c>
      <c r="J30" s="298">
        <v>0.36464518597062456</v>
      </c>
      <c r="K30" s="297">
        <f>H30+I30</f>
        <v>0.63535481402937544</v>
      </c>
      <c r="L30" s="297">
        <f>K30-E30</f>
        <v>-0.36464518597062456</v>
      </c>
      <c r="M30" s="298">
        <f>F30*H30</f>
        <v>0</v>
      </c>
      <c r="N30" s="299">
        <f>F30*I30</f>
        <v>1778.9934792822512</v>
      </c>
      <c r="O30" s="299">
        <f t="shared" si="0"/>
        <v>1021.0065207177488</v>
      </c>
      <c r="P30" s="298">
        <f>M30+N30</f>
        <v>1778.9934792822512</v>
      </c>
      <c r="Q30" s="298">
        <f>P30-G30</f>
        <v>-1021.0065207177488</v>
      </c>
    </row>
    <row r="31" spans="1:17">
      <c r="A31" s="71">
        <v>5.04</v>
      </c>
      <c r="B31" s="72" t="s">
        <v>124</v>
      </c>
      <c r="C31" s="73" t="s">
        <v>125</v>
      </c>
      <c r="D31" s="74" t="s">
        <v>111</v>
      </c>
      <c r="E31" s="75">
        <v>1</v>
      </c>
      <c r="F31" s="76">
        <v>2500</v>
      </c>
      <c r="G31" s="77">
        <f t="shared" ref="G31" si="7">F31*$E31</f>
        <v>2500</v>
      </c>
      <c r="H31" s="291"/>
      <c r="I31" s="298">
        <v>0.63535481402937544</v>
      </c>
      <c r="J31" s="298">
        <v>0.36464518597062456</v>
      </c>
      <c r="K31" s="297">
        <f>H31+I31</f>
        <v>0.63535481402937544</v>
      </c>
      <c r="L31" s="297">
        <f>K31-E31</f>
        <v>-0.36464518597062456</v>
      </c>
      <c r="M31" s="298">
        <f>F31*H31</f>
        <v>0</v>
      </c>
      <c r="N31" s="299">
        <f>F31*I31</f>
        <v>1588.3870350734385</v>
      </c>
      <c r="O31" s="299">
        <f t="shared" si="0"/>
        <v>911.6129649265614</v>
      </c>
      <c r="P31" s="298">
        <f>M31+N31</f>
        <v>1588.3870350734385</v>
      </c>
      <c r="Q31" s="298">
        <f>P31-G31</f>
        <v>-911.61296492656152</v>
      </c>
    </row>
    <row r="32" spans="1:17" s="80" customFormat="1">
      <c r="A32" s="423" t="s">
        <v>160</v>
      </c>
      <c r="B32" s="424" t="s">
        <v>100</v>
      </c>
      <c r="C32" s="424"/>
      <c r="D32" s="424"/>
      <c r="E32" s="424"/>
      <c r="F32" s="78"/>
      <c r="G32" s="79">
        <f>SUM(G28:G31)</f>
        <v>22800</v>
      </c>
      <c r="H32" s="292"/>
      <c r="I32" s="292"/>
      <c r="J32" s="292"/>
      <c r="K32" s="292"/>
      <c r="L32" s="292"/>
      <c r="M32" s="79">
        <f>SUM(M28:M31)</f>
        <v>0</v>
      </c>
      <c r="N32" s="79">
        <f>SUM(N28:N31)</f>
        <v>14486.089759869757</v>
      </c>
      <c r="O32" s="79">
        <f t="shared" ref="O32:Q32" si="8">SUM(O28:O31)</f>
        <v>8313.9102401302407</v>
      </c>
      <c r="P32" s="79">
        <f>SUM(P28:P31)</f>
        <v>14486.089759869757</v>
      </c>
      <c r="Q32" s="79">
        <f t="shared" si="8"/>
        <v>-8313.9102401302425</v>
      </c>
    </row>
    <row r="33" spans="1:17">
      <c r="A33" s="67">
        <v>6</v>
      </c>
      <c r="B33" s="68"/>
      <c r="C33" s="68" t="s">
        <v>126</v>
      </c>
      <c r="D33" s="68"/>
      <c r="E33" s="68"/>
      <c r="F33" s="68"/>
      <c r="G33" s="68"/>
      <c r="H33" s="68"/>
      <c r="I33" s="293"/>
      <c r="J33" s="293"/>
      <c r="K33" s="68"/>
      <c r="L33" s="68"/>
      <c r="M33" s="68"/>
      <c r="N33" s="68"/>
      <c r="O33" s="299">
        <f t="shared" si="0"/>
        <v>0</v>
      </c>
      <c r="P33" s="68"/>
      <c r="Q33" s="68"/>
    </row>
    <row r="34" spans="1:17">
      <c r="A34" s="92">
        <v>6.01</v>
      </c>
      <c r="B34" s="93" t="s">
        <v>127</v>
      </c>
      <c r="C34" s="94" t="s">
        <v>128</v>
      </c>
      <c r="D34" s="95" t="s">
        <v>111</v>
      </c>
      <c r="E34" s="75"/>
      <c r="F34" s="85">
        <v>35000</v>
      </c>
      <c r="G34" s="96"/>
      <c r="H34" s="291"/>
      <c r="I34" s="298">
        <v>0</v>
      </c>
      <c r="J34" s="298">
        <v>0</v>
      </c>
      <c r="K34" s="291"/>
      <c r="L34" s="291"/>
      <c r="M34" s="291"/>
      <c r="N34" s="291"/>
      <c r="O34" s="299">
        <f t="shared" si="0"/>
        <v>0</v>
      </c>
      <c r="P34" s="291"/>
      <c r="Q34" s="291"/>
    </row>
    <row r="35" spans="1:17">
      <c r="A35" s="92">
        <v>6.02</v>
      </c>
      <c r="B35" s="93" t="s">
        <v>127</v>
      </c>
      <c r="C35" s="94" t="s">
        <v>129</v>
      </c>
      <c r="D35" s="95" t="s">
        <v>111</v>
      </c>
      <c r="E35" s="75"/>
      <c r="F35" s="85">
        <v>35000</v>
      </c>
      <c r="G35" s="96"/>
      <c r="H35" s="291"/>
      <c r="I35" s="298">
        <v>0</v>
      </c>
      <c r="J35" s="298">
        <v>0</v>
      </c>
      <c r="K35" s="291"/>
      <c r="L35" s="291"/>
      <c r="M35" s="291"/>
      <c r="N35" s="291"/>
      <c r="O35" s="299">
        <f t="shared" si="0"/>
        <v>0</v>
      </c>
      <c r="P35" s="291"/>
      <c r="Q35" s="291"/>
    </row>
    <row r="36" spans="1:17" ht="29">
      <c r="A36" s="92">
        <v>6.03</v>
      </c>
      <c r="B36" s="97" t="s">
        <v>130</v>
      </c>
      <c r="C36" s="98" t="s">
        <v>131</v>
      </c>
      <c r="D36" s="99" t="s">
        <v>111</v>
      </c>
      <c r="E36" s="75"/>
      <c r="F36" s="85">
        <v>1500</v>
      </c>
      <c r="G36" s="96"/>
      <c r="H36" s="291"/>
      <c r="I36" s="298">
        <v>0</v>
      </c>
      <c r="J36" s="298">
        <v>0</v>
      </c>
      <c r="K36" s="291"/>
      <c r="L36" s="291"/>
      <c r="M36" s="291"/>
      <c r="N36" s="291"/>
      <c r="O36" s="299">
        <f t="shared" si="0"/>
        <v>0</v>
      </c>
      <c r="P36" s="291"/>
      <c r="Q36" s="291"/>
    </row>
    <row r="37" spans="1:17">
      <c r="A37" s="92">
        <v>6.04</v>
      </c>
      <c r="B37" s="100" t="s">
        <v>132</v>
      </c>
      <c r="C37" s="98" t="s">
        <v>133</v>
      </c>
      <c r="D37" s="99" t="s">
        <v>111</v>
      </c>
      <c r="E37" s="75">
        <v>1</v>
      </c>
      <c r="F37" s="85">
        <v>5000</v>
      </c>
      <c r="G37" s="77">
        <f t="shared" ref="G37" si="9">F37*$E37</f>
        <v>5000</v>
      </c>
      <c r="H37" s="291"/>
      <c r="I37" s="298">
        <v>0.63535481402937544</v>
      </c>
      <c r="J37" s="298">
        <v>0.36464518597062456</v>
      </c>
      <c r="K37" s="297">
        <f>H37+I37</f>
        <v>0.63535481402937544</v>
      </c>
      <c r="L37" s="297">
        <f>K37-E37</f>
        <v>-0.36464518597062456</v>
      </c>
      <c r="M37" s="298">
        <f>F37*H37</f>
        <v>0</v>
      </c>
      <c r="N37" s="299">
        <f>F37*I37</f>
        <v>3176.774070146877</v>
      </c>
      <c r="O37" s="299">
        <f t="shared" si="0"/>
        <v>1823.2259298531228</v>
      </c>
      <c r="P37" s="298">
        <f>M37+N37</f>
        <v>3176.774070146877</v>
      </c>
      <c r="Q37" s="298">
        <f>P37-G37</f>
        <v>-1823.225929853123</v>
      </c>
    </row>
    <row r="38" spans="1:17">
      <c r="A38" s="92">
        <v>6.05</v>
      </c>
      <c r="B38" s="100" t="s">
        <v>134</v>
      </c>
      <c r="C38" s="98" t="s">
        <v>135</v>
      </c>
      <c r="D38" s="99" t="s">
        <v>111</v>
      </c>
      <c r="E38" s="75">
        <v>1</v>
      </c>
      <c r="F38" s="85">
        <v>6500</v>
      </c>
      <c r="G38" s="77">
        <f t="shared" ref="G38" si="10">F38*$E38</f>
        <v>6500</v>
      </c>
      <c r="H38" s="291"/>
      <c r="I38" s="298">
        <v>0.63535481402937544</v>
      </c>
      <c r="J38" s="298">
        <v>0.36464518597062456</v>
      </c>
      <c r="K38" s="297">
        <f>H38+I38</f>
        <v>0.63535481402937544</v>
      </c>
      <c r="L38" s="297">
        <f>K38-E38</f>
        <v>-0.36464518597062456</v>
      </c>
      <c r="M38" s="298">
        <f>F38*H38</f>
        <v>0</v>
      </c>
      <c r="N38" s="299">
        <f>F38*I38</f>
        <v>4129.8062911909401</v>
      </c>
      <c r="O38" s="299">
        <f t="shared" si="0"/>
        <v>2370.1937088090594</v>
      </c>
      <c r="P38" s="298">
        <f>M38+N38</f>
        <v>4129.8062911909401</v>
      </c>
      <c r="Q38" s="298">
        <f>P38-G38</f>
        <v>-2370.1937088090599</v>
      </c>
    </row>
    <row r="39" spans="1:17">
      <c r="A39" s="92">
        <v>6.06</v>
      </c>
      <c r="B39" s="100" t="s">
        <v>134</v>
      </c>
      <c r="C39" s="98" t="s">
        <v>136</v>
      </c>
      <c r="D39" s="99" t="s">
        <v>111</v>
      </c>
      <c r="E39" s="75"/>
      <c r="F39" s="85">
        <v>15000</v>
      </c>
      <c r="G39" s="96"/>
      <c r="H39" s="291"/>
      <c r="I39" s="298">
        <v>0</v>
      </c>
      <c r="J39" s="298">
        <v>0</v>
      </c>
      <c r="K39" s="291"/>
      <c r="L39" s="291"/>
      <c r="M39" s="291"/>
      <c r="N39" s="291"/>
      <c r="O39" s="299">
        <f t="shared" si="0"/>
        <v>0</v>
      </c>
      <c r="P39" s="291"/>
      <c r="Q39" s="291"/>
    </row>
    <row r="40" spans="1:17" ht="29">
      <c r="A40" s="92">
        <v>6.07</v>
      </c>
      <c r="B40" s="100" t="s">
        <v>137</v>
      </c>
      <c r="C40" s="98" t="s">
        <v>138</v>
      </c>
      <c r="D40" s="99" t="s">
        <v>111</v>
      </c>
      <c r="E40" s="75"/>
      <c r="F40" s="85">
        <v>850</v>
      </c>
      <c r="G40" s="96"/>
      <c r="H40" s="291"/>
      <c r="I40" s="298">
        <v>0</v>
      </c>
      <c r="J40" s="298">
        <v>0</v>
      </c>
      <c r="K40" s="291"/>
      <c r="L40" s="291"/>
      <c r="M40" s="291"/>
      <c r="N40" s="291"/>
      <c r="O40" s="299">
        <f t="shared" si="0"/>
        <v>0</v>
      </c>
      <c r="P40" s="291"/>
      <c r="Q40" s="291"/>
    </row>
    <row r="41" spans="1:17" ht="29">
      <c r="A41" s="92">
        <v>6.08</v>
      </c>
      <c r="B41" s="101" t="s">
        <v>139</v>
      </c>
      <c r="C41" s="98" t="s">
        <v>140</v>
      </c>
      <c r="D41" s="99" t="s">
        <v>111</v>
      </c>
      <c r="E41" s="75">
        <v>1</v>
      </c>
      <c r="F41" s="85">
        <v>10000</v>
      </c>
      <c r="G41" s="77">
        <f t="shared" ref="G41" si="11">F41*$E41</f>
        <v>10000</v>
      </c>
      <c r="H41" s="291"/>
      <c r="I41" s="298">
        <v>0.63535481402937544</v>
      </c>
      <c r="J41" s="298">
        <v>0.36464518597062456</v>
      </c>
      <c r="K41" s="297">
        <f>H41+I41</f>
        <v>0.63535481402937544</v>
      </c>
      <c r="L41" s="297">
        <f>K41-E41</f>
        <v>-0.36464518597062456</v>
      </c>
      <c r="M41" s="298">
        <f>F41*H41</f>
        <v>0</v>
      </c>
      <c r="N41" s="299">
        <f>F41*I41</f>
        <v>6353.5481402937539</v>
      </c>
      <c r="O41" s="299">
        <f t="shared" si="0"/>
        <v>3646.4518597062456</v>
      </c>
      <c r="P41" s="298">
        <f>M41+N41</f>
        <v>6353.5481402937539</v>
      </c>
      <c r="Q41" s="298">
        <f>P41-G41</f>
        <v>-3646.4518597062461</v>
      </c>
    </row>
    <row r="42" spans="1:17" ht="29">
      <c r="A42" s="92">
        <v>6.09</v>
      </c>
      <c r="B42" s="102" t="s">
        <v>141</v>
      </c>
      <c r="C42" s="98" t="s">
        <v>142</v>
      </c>
      <c r="D42" s="99" t="s">
        <v>111</v>
      </c>
      <c r="E42" s="75">
        <v>1</v>
      </c>
      <c r="F42" s="85">
        <v>15000</v>
      </c>
      <c r="G42" s="77">
        <f t="shared" ref="G42" si="12">F42*$E42</f>
        <v>15000</v>
      </c>
      <c r="H42" s="291"/>
      <c r="I42" s="298">
        <v>0.63535481402937544</v>
      </c>
      <c r="J42" s="298">
        <v>0.36464518597062456</v>
      </c>
      <c r="K42" s="297">
        <f>H42+I42</f>
        <v>0.63535481402937544</v>
      </c>
      <c r="L42" s="297">
        <f>K42-E42</f>
        <v>-0.36464518597062456</v>
      </c>
      <c r="M42" s="298">
        <f>F42*H42</f>
        <v>0</v>
      </c>
      <c r="N42" s="299">
        <f>F42*I42</f>
        <v>9530.3222104406323</v>
      </c>
      <c r="O42" s="299">
        <f t="shared" si="0"/>
        <v>5469.6777895593686</v>
      </c>
      <c r="P42" s="298">
        <f>M42+N42</f>
        <v>9530.3222104406323</v>
      </c>
      <c r="Q42" s="298">
        <f>P42-G42</f>
        <v>-5469.6777895593677</v>
      </c>
    </row>
    <row r="43" spans="1:17" s="105" customFormat="1">
      <c r="A43" s="92">
        <v>6.1</v>
      </c>
      <c r="B43" s="103" t="s">
        <v>143</v>
      </c>
      <c r="C43" s="104" t="s">
        <v>143</v>
      </c>
      <c r="D43" s="99" t="s">
        <v>111</v>
      </c>
      <c r="E43" s="75"/>
      <c r="F43" s="85">
        <v>5000</v>
      </c>
      <c r="G43" s="96"/>
      <c r="H43" s="295"/>
      <c r="I43" s="298">
        <v>0</v>
      </c>
      <c r="J43" s="298">
        <v>0</v>
      </c>
      <c r="K43" s="295"/>
      <c r="L43" s="295"/>
      <c r="M43" s="295"/>
      <c r="N43" s="295"/>
      <c r="O43" s="299">
        <f t="shared" si="0"/>
        <v>0</v>
      </c>
      <c r="P43" s="295"/>
      <c r="Q43" s="295"/>
    </row>
    <row r="44" spans="1:17" ht="29">
      <c r="A44" s="92">
        <v>6.11</v>
      </c>
      <c r="B44" s="102" t="s">
        <v>144</v>
      </c>
      <c r="C44" s="98" t="s">
        <v>145</v>
      </c>
      <c r="D44" s="99" t="s">
        <v>111</v>
      </c>
      <c r="E44" s="75"/>
      <c r="F44" s="85">
        <v>45000</v>
      </c>
      <c r="G44" s="96"/>
      <c r="H44" s="291"/>
      <c r="I44" s="298">
        <v>0</v>
      </c>
      <c r="J44" s="298">
        <v>0</v>
      </c>
      <c r="K44" s="291"/>
      <c r="L44" s="291"/>
      <c r="M44" s="291"/>
      <c r="N44" s="291"/>
      <c r="O44" s="299">
        <f t="shared" si="0"/>
        <v>0</v>
      </c>
      <c r="P44" s="291"/>
      <c r="Q44" s="291"/>
    </row>
    <row r="45" spans="1:17" ht="29">
      <c r="A45" s="92">
        <v>6.12</v>
      </c>
      <c r="B45" s="102" t="s">
        <v>146</v>
      </c>
      <c r="C45" s="98" t="s">
        <v>147</v>
      </c>
      <c r="D45" s="99" t="s">
        <v>111</v>
      </c>
      <c r="E45" s="75">
        <v>1</v>
      </c>
      <c r="F45" s="85">
        <v>20000</v>
      </c>
      <c r="G45" s="77">
        <f>F45*$E45</f>
        <v>20000</v>
      </c>
      <c r="H45" s="291"/>
      <c r="I45" s="298">
        <v>0.63535481402937544</v>
      </c>
      <c r="J45" s="298">
        <v>0.36464518597062456</v>
      </c>
      <c r="K45" s="297">
        <f>H45+I45</f>
        <v>0.63535481402937544</v>
      </c>
      <c r="L45" s="297">
        <f>K45-E45</f>
        <v>-0.36464518597062456</v>
      </c>
      <c r="M45" s="298">
        <f>F45*H45</f>
        <v>0</v>
      </c>
      <c r="N45" s="299">
        <f>F45*I45</f>
        <v>12707.096280587508</v>
      </c>
      <c r="O45" s="299">
        <f t="shared" si="0"/>
        <v>7292.9037194124912</v>
      </c>
      <c r="P45" s="298">
        <f>M45+N45</f>
        <v>12707.096280587508</v>
      </c>
      <c r="Q45" s="298">
        <f>P45-G45</f>
        <v>-7292.9037194124921</v>
      </c>
    </row>
    <row r="46" spans="1:17" s="105" customFormat="1" ht="29">
      <c r="A46" s="92">
        <v>6.13</v>
      </c>
      <c r="B46" s="103" t="s">
        <v>148</v>
      </c>
      <c r="C46" s="98" t="s">
        <v>149</v>
      </c>
      <c r="D46" s="99" t="s">
        <v>111</v>
      </c>
      <c r="E46" s="75"/>
      <c r="F46" s="85">
        <v>3000</v>
      </c>
      <c r="G46" s="96"/>
      <c r="H46" s="295"/>
      <c r="I46" s="298">
        <v>0</v>
      </c>
      <c r="J46" s="298">
        <v>0</v>
      </c>
      <c r="K46" s="295"/>
      <c r="L46" s="295"/>
      <c r="M46" s="295"/>
      <c r="N46" s="295"/>
      <c r="O46" s="299">
        <f t="shared" si="0"/>
        <v>0</v>
      </c>
      <c r="P46" s="295"/>
      <c r="Q46" s="295"/>
    </row>
    <row r="47" spans="1:17" ht="87">
      <c r="A47" s="92">
        <v>6.14</v>
      </c>
      <c r="B47" s="106" t="s">
        <v>150</v>
      </c>
      <c r="C47" s="98" t="s">
        <v>151</v>
      </c>
      <c r="D47" s="99" t="s">
        <v>152</v>
      </c>
      <c r="E47" s="75">
        <v>2</v>
      </c>
      <c r="F47" s="85">
        <v>2500</v>
      </c>
      <c r="G47" s="77">
        <f>F47*$E47</f>
        <v>5000</v>
      </c>
      <c r="H47" s="291"/>
      <c r="I47" s="298">
        <v>1.2707096280587509</v>
      </c>
      <c r="J47" s="298">
        <v>0.72929037194124913</v>
      </c>
      <c r="K47" s="297">
        <f>H47+I47</f>
        <v>1.2707096280587509</v>
      </c>
      <c r="L47" s="297">
        <f>K47-E47</f>
        <v>-0.72929037194124913</v>
      </c>
      <c r="M47" s="298">
        <f>F47*H47</f>
        <v>0</v>
      </c>
      <c r="N47" s="299">
        <f>F47*I47-438.800000000017</f>
        <v>2737.97407014686</v>
      </c>
      <c r="O47" s="299">
        <f t="shared" si="0"/>
        <v>1823.2259298531228</v>
      </c>
      <c r="P47" s="298">
        <f>M47+N47</f>
        <v>2737.97407014686</v>
      </c>
      <c r="Q47" s="298">
        <f>P47-G47</f>
        <v>-2262.02592985314</v>
      </c>
    </row>
    <row r="48" spans="1:17">
      <c r="A48" s="374">
        <v>7</v>
      </c>
      <c r="B48" s="375" t="str">
        <f>+[3]PLUMBING!$B$41</f>
        <v xml:space="preserve">Additional Item </v>
      </c>
      <c r="C48" s="98"/>
      <c r="D48" s="99"/>
      <c r="E48" s="75"/>
      <c r="F48" s="85"/>
      <c r="G48" s="77"/>
      <c r="H48" s="291"/>
      <c r="I48" s="298">
        <v>0</v>
      </c>
      <c r="J48" s="298">
        <v>0</v>
      </c>
      <c r="K48" s="297"/>
      <c r="L48" s="297"/>
      <c r="M48" s="372"/>
      <c r="N48" s="373"/>
      <c r="O48" s="299">
        <f t="shared" si="0"/>
        <v>0</v>
      </c>
      <c r="P48" s="372"/>
      <c r="Q48" s="372"/>
    </row>
    <row r="49" spans="1:17">
      <c r="A49" s="92">
        <v>7.01</v>
      </c>
      <c r="B49" s="106" t="str">
        <f>+[3]PLUMBING!$B$42</f>
        <v xml:space="preserve">Sink </v>
      </c>
      <c r="C49" s="98"/>
      <c r="D49" s="99"/>
      <c r="E49" s="75"/>
      <c r="F49" s="85">
        <v>6500</v>
      </c>
      <c r="G49" s="77"/>
      <c r="H49" s="291"/>
      <c r="I49" s="410">
        <v>0.63535481402937544</v>
      </c>
      <c r="J49" s="410">
        <v>0.36464518597062456</v>
      </c>
      <c r="K49" s="409">
        <v>0.63535481402937544</v>
      </c>
      <c r="L49" s="297">
        <f>K49-E49</f>
        <v>0.63535481402937544</v>
      </c>
      <c r="M49" s="298">
        <f>F49*H49</f>
        <v>0</v>
      </c>
      <c r="N49" s="299">
        <f>F49*I49</f>
        <v>4129.8062911909401</v>
      </c>
      <c r="O49" s="299">
        <f t="shared" si="0"/>
        <v>2370.1937088090594</v>
      </c>
      <c r="P49" s="298">
        <f>M49+N49</f>
        <v>4129.8062911909401</v>
      </c>
      <c r="Q49" s="298">
        <f>P49-G49</f>
        <v>4129.8062911909401</v>
      </c>
    </row>
    <row r="50" spans="1:17">
      <c r="A50" s="92"/>
      <c r="B50" s="106"/>
      <c r="C50" s="98"/>
      <c r="D50" s="99"/>
      <c r="E50" s="75"/>
      <c r="F50" s="85"/>
      <c r="G50" s="77"/>
      <c r="H50" s="291"/>
      <c r="I50" s="291"/>
      <c r="J50" s="291"/>
      <c r="K50" s="297"/>
      <c r="L50" s="297"/>
      <c r="M50" s="372"/>
      <c r="N50" s="373"/>
      <c r="O50" s="373"/>
      <c r="P50" s="372"/>
      <c r="Q50" s="372"/>
    </row>
    <row r="51" spans="1:17" s="80" customFormat="1">
      <c r="A51" s="423" t="s">
        <v>160</v>
      </c>
      <c r="B51" s="424" t="s">
        <v>100</v>
      </c>
      <c r="C51" s="424"/>
      <c r="D51" s="424"/>
      <c r="E51" s="424"/>
      <c r="F51" s="78"/>
      <c r="G51" s="79">
        <f>SUM(G34:G49)</f>
        <v>61500</v>
      </c>
      <c r="H51" s="292"/>
      <c r="I51" s="292"/>
      <c r="J51" s="390"/>
      <c r="K51" s="79"/>
      <c r="L51" s="79"/>
      <c r="M51" s="79">
        <f t="shared" ref="M51:Q51" si="13">SUM(M34:M49)</f>
        <v>0</v>
      </c>
      <c r="N51" s="79">
        <f t="shared" si="13"/>
        <v>42765.32735399752</v>
      </c>
      <c r="O51" s="79">
        <f t="shared" si="13"/>
        <v>24795.87264600247</v>
      </c>
      <c r="P51" s="79">
        <f t="shared" si="13"/>
        <v>42765.32735399752</v>
      </c>
      <c r="Q51" s="79">
        <f t="shared" si="13"/>
        <v>-18734.672646002484</v>
      </c>
    </row>
    <row r="52" spans="1:17" ht="15" thickBot="1">
      <c r="A52" s="368"/>
      <c r="B52" s="369"/>
      <c r="C52" s="369"/>
      <c r="D52" s="369"/>
      <c r="E52" s="369"/>
      <c r="F52" s="370"/>
      <c r="G52" s="370"/>
      <c r="H52" s="371"/>
      <c r="I52" s="371"/>
      <c r="J52" s="371"/>
      <c r="K52" s="371"/>
      <c r="L52" s="371"/>
      <c r="M52" s="371"/>
      <c r="N52" s="371"/>
      <c r="O52" s="371"/>
      <c r="P52" s="371"/>
      <c r="Q52" s="371"/>
    </row>
    <row r="53" spans="1:17" ht="15" thickBot="1">
      <c r="A53" s="107"/>
      <c r="B53" s="108" t="s">
        <v>153</v>
      </c>
      <c r="C53" s="108"/>
      <c r="D53" s="108"/>
      <c r="E53" s="108"/>
      <c r="F53" s="108"/>
      <c r="G53" s="296">
        <f>G9+G16+G32+G51</f>
        <v>91800</v>
      </c>
      <c r="H53" s="108"/>
      <c r="I53" s="108"/>
      <c r="J53" s="108"/>
      <c r="K53" s="108"/>
      <c r="L53" s="108"/>
      <c r="M53" s="296">
        <f>M9+M16+M32+M51</f>
        <v>2376</v>
      </c>
      <c r="N53" s="296">
        <f>N9+N16+N32+N51</f>
        <v>57251.417113867275</v>
      </c>
      <c r="O53" s="296">
        <f>O9+O16+O32+O51</f>
        <v>33109.782886132714</v>
      </c>
      <c r="P53" s="296">
        <f t="shared" ref="P53:Q53" si="14">P9+P16+P32+P51</f>
        <v>59627.417113867275</v>
      </c>
      <c r="Q53" s="296">
        <f t="shared" si="14"/>
        <v>-32172.582886132725</v>
      </c>
    </row>
  </sheetData>
  <mergeCells count="9">
    <mergeCell ref="H1:L1"/>
    <mergeCell ref="M1:Q1"/>
    <mergeCell ref="A51:E51"/>
    <mergeCell ref="A16:E16"/>
    <mergeCell ref="A9:E9"/>
    <mergeCell ref="A23:E23"/>
    <mergeCell ref="A26:E26"/>
    <mergeCell ref="A32:E32"/>
    <mergeCell ref="A1:G1"/>
  </mergeCells>
  <pageMargins left="0.7" right="0.7" top="0.75" bottom="0.75" header="0.3" footer="0.3"/>
  <pageSetup paperSize="9" scale="3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6"/>
  <sheetViews>
    <sheetView view="pageBreakPreview" zoomScaleNormal="100" zoomScaleSheetLayoutView="100" workbookViewId="0">
      <pane xSplit="4" ySplit="2" topLeftCell="E93" activePane="bottomRight" state="frozen"/>
      <selection pane="topRight" activeCell="E1" sqref="E1"/>
      <selection pane="bottomLeft" activeCell="A5" sqref="A5"/>
      <selection pane="bottomRight" activeCell="H104" sqref="H104:J104"/>
    </sheetView>
  </sheetViews>
  <sheetFormatPr defaultRowHeight="14.5"/>
  <cols>
    <col min="1" max="1" width="11.81640625" style="142" bestFit="1" customWidth="1"/>
    <col min="2" max="2" width="59.54296875" style="113" bestFit="1" customWidth="1"/>
    <col min="3" max="4" width="10.1796875" style="142" bestFit="1" customWidth="1"/>
    <col min="5" max="5" width="10.81640625" style="113" bestFit="1" customWidth="1"/>
    <col min="6" max="6" width="14.26953125" style="113" bestFit="1" customWidth="1"/>
    <col min="7" max="9" width="9.1796875" style="113"/>
    <col min="10" max="10" width="13.1796875" style="113" customWidth="1"/>
    <col min="11" max="11" width="12.26953125" style="113" customWidth="1"/>
    <col min="12" max="12" width="9.1796875" style="113"/>
    <col min="13" max="14" width="12.54296875" style="113" customWidth="1"/>
    <col min="15" max="15" width="19.453125" style="113" customWidth="1"/>
    <col min="16" max="16" width="12.453125" style="113" bestFit="1" customWidth="1"/>
    <col min="17" max="218" width="9.1796875" style="113"/>
    <col min="219" max="219" width="7.7265625" style="113" customWidth="1"/>
    <col min="220" max="220" width="56.7265625" style="113" customWidth="1"/>
    <col min="221" max="222" width="8.7265625" style="113" customWidth="1"/>
    <col min="223" max="224" width="14.7265625" style="113" customWidth="1"/>
    <col min="225" max="474" width="9.1796875" style="113"/>
    <col min="475" max="475" width="7.7265625" style="113" customWidth="1"/>
    <col min="476" max="476" width="56.7265625" style="113" customWidth="1"/>
    <col min="477" max="478" width="8.7265625" style="113" customWidth="1"/>
    <col min="479" max="480" width="14.7265625" style="113" customWidth="1"/>
    <col min="481" max="730" width="9.1796875" style="113"/>
    <col min="731" max="731" width="7.7265625" style="113" customWidth="1"/>
    <col min="732" max="732" width="56.7265625" style="113" customWidth="1"/>
    <col min="733" max="734" width="8.7265625" style="113" customWidth="1"/>
    <col min="735" max="736" width="14.7265625" style="113" customWidth="1"/>
    <col min="737" max="986" width="9.1796875" style="113"/>
    <col min="987" max="987" width="7.7265625" style="113" customWidth="1"/>
    <col min="988" max="988" width="56.7265625" style="113" customWidth="1"/>
    <col min="989" max="990" width="8.7265625" style="113" customWidth="1"/>
    <col min="991" max="992" width="14.7265625" style="113" customWidth="1"/>
    <col min="993" max="1242" width="9.1796875" style="113"/>
    <col min="1243" max="1243" width="7.7265625" style="113" customWidth="1"/>
    <col min="1244" max="1244" width="56.7265625" style="113" customWidth="1"/>
    <col min="1245" max="1246" width="8.7265625" style="113" customWidth="1"/>
    <col min="1247" max="1248" width="14.7265625" style="113" customWidth="1"/>
    <col min="1249" max="1498" width="9.1796875" style="113"/>
    <col min="1499" max="1499" width="7.7265625" style="113" customWidth="1"/>
    <col min="1500" max="1500" width="56.7265625" style="113" customWidth="1"/>
    <col min="1501" max="1502" width="8.7265625" style="113" customWidth="1"/>
    <col min="1503" max="1504" width="14.7265625" style="113" customWidth="1"/>
    <col min="1505" max="1754" width="9.1796875" style="113"/>
    <col min="1755" max="1755" width="7.7265625" style="113" customWidth="1"/>
    <col min="1756" max="1756" width="56.7265625" style="113" customWidth="1"/>
    <col min="1757" max="1758" width="8.7265625" style="113" customWidth="1"/>
    <col min="1759" max="1760" width="14.7265625" style="113" customWidth="1"/>
    <col min="1761" max="2010" width="9.1796875" style="113"/>
    <col min="2011" max="2011" width="7.7265625" style="113" customWidth="1"/>
    <col min="2012" max="2012" width="56.7265625" style="113" customWidth="1"/>
    <col min="2013" max="2014" width="8.7265625" style="113" customWidth="1"/>
    <col min="2015" max="2016" width="14.7265625" style="113" customWidth="1"/>
    <col min="2017" max="2266" width="9.1796875" style="113"/>
    <col min="2267" max="2267" width="7.7265625" style="113" customWidth="1"/>
    <col min="2268" max="2268" width="56.7265625" style="113" customWidth="1"/>
    <col min="2269" max="2270" width="8.7265625" style="113" customWidth="1"/>
    <col min="2271" max="2272" width="14.7265625" style="113" customWidth="1"/>
    <col min="2273" max="2522" width="9.1796875" style="113"/>
    <col min="2523" max="2523" width="7.7265625" style="113" customWidth="1"/>
    <col min="2524" max="2524" width="56.7265625" style="113" customWidth="1"/>
    <col min="2525" max="2526" width="8.7265625" style="113" customWidth="1"/>
    <col min="2527" max="2528" width="14.7265625" style="113" customWidth="1"/>
    <col min="2529" max="2778" width="9.1796875" style="113"/>
    <col min="2779" max="2779" width="7.7265625" style="113" customWidth="1"/>
    <col min="2780" max="2780" width="56.7265625" style="113" customWidth="1"/>
    <col min="2781" max="2782" width="8.7265625" style="113" customWidth="1"/>
    <col min="2783" max="2784" width="14.7265625" style="113" customWidth="1"/>
    <col min="2785" max="3034" width="9.1796875" style="113"/>
    <col min="3035" max="3035" width="7.7265625" style="113" customWidth="1"/>
    <col min="3036" max="3036" width="56.7265625" style="113" customWidth="1"/>
    <col min="3037" max="3038" width="8.7265625" style="113" customWidth="1"/>
    <col min="3039" max="3040" width="14.7265625" style="113" customWidth="1"/>
    <col min="3041" max="3290" width="9.1796875" style="113"/>
    <col min="3291" max="3291" width="7.7265625" style="113" customWidth="1"/>
    <col min="3292" max="3292" width="56.7265625" style="113" customWidth="1"/>
    <col min="3293" max="3294" width="8.7265625" style="113" customWidth="1"/>
    <col min="3295" max="3296" width="14.7265625" style="113" customWidth="1"/>
    <col min="3297" max="3546" width="9.1796875" style="113"/>
    <col min="3547" max="3547" width="7.7265625" style="113" customWidth="1"/>
    <col min="3548" max="3548" width="56.7265625" style="113" customWidth="1"/>
    <col min="3549" max="3550" width="8.7265625" style="113" customWidth="1"/>
    <col min="3551" max="3552" width="14.7265625" style="113" customWidth="1"/>
    <col min="3553" max="3802" width="9.1796875" style="113"/>
    <col min="3803" max="3803" width="7.7265625" style="113" customWidth="1"/>
    <col min="3804" max="3804" width="56.7265625" style="113" customWidth="1"/>
    <col min="3805" max="3806" width="8.7265625" style="113" customWidth="1"/>
    <col min="3807" max="3808" width="14.7265625" style="113" customWidth="1"/>
    <col min="3809" max="4058" width="9.1796875" style="113"/>
    <col min="4059" max="4059" width="7.7265625" style="113" customWidth="1"/>
    <col min="4060" max="4060" width="56.7265625" style="113" customWidth="1"/>
    <col min="4061" max="4062" width="8.7265625" style="113" customWidth="1"/>
    <col min="4063" max="4064" width="14.7265625" style="113" customWidth="1"/>
    <col min="4065" max="4314" width="9.1796875" style="113"/>
    <col min="4315" max="4315" width="7.7265625" style="113" customWidth="1"/>
    <col min="4316" max="4316" width="56.7265625" style="113" customWidth="1"/>
    <col min="4317" max="4318" width="8.7265625" style="113" customWidth="1"/>
    <col min="4319" max="4320" width="14.7265625" style="113" customWidth="1"/>
    <col min="4321" max="4570" width="9.1796875" style="113"/>
    <col min="4571" max="4571" width="7.7265625" style="113" customWidth="1"/>
    <col min="4572" max="4572" width="56.7265625" style="113" customWidth="1"/>
    <col min="4573" max="4574" width="8.7265625" style="113" customWidth="1"/>
    <col min="4575" max="4576" width="14.7265625" style="113" customWidth="1"/>
    <col min="4577" max="4826" width="9.1796875" style="113"/>
    <col min="4827" max="4827" width="7.7265625" style="113" customWidth="1"/>
    <col min="4828" max="4828" width="56.7265625" style="113" customWidth="1"/>
    <col min="4829" max="4830" width="8.7265625" style="113" customWidth="1"/>
    <col min="4831" max="4832" width="14.7265625" style="113" customWidth="1"/>
    <col min="4833" max="5082" width="9.1796875" style="113"/>
    <col min="5083" max="5083" width="7.7265625" style="113" customWidth="1"/>
    <col min="5084" max="5084" width="56.7265625" style="113" customWidth="1"/>
    <col min="5085" max="5086" width="8.7265625" style="113" customWidth="1"/>
    <col min="5087" max="5088" width="14.7265625" style="113" customWidth="1"/>
    <col min="5089" max="5338" width="9.1796875" style="113"/>
    <col min="5339" max="5339" width="7.7265625" style="113" customWidth="1"/>
    <col min="5340" max="5340" width="56.7265625" style="113" customWidth="1"/>
    <col min="5341" max="5342" width="8.7265625" style="113" customWidth="1"/>
    <col min="5343" max="5344" width="14.7265625" style="113" customWidth="1"/>
    <col min="5345" max="5594" width="9.1796875" style="113"/>
    <col min="5595" max="5595" width="7.7265625" style="113" customWidth="1"/>
    <col min="5596" max="5596" width="56.7265625" style="113" customWidth="1"/>
    <col min="5597" max="5598" width="8.7265625" style="113" customWidth="1"/>
    <col min="5599" max="5600" width="14.7265625" style="113" customWidth="1"/>
    <col min="5601" max="5850" width="9.1796875" style="113"/>
    <col min="5851" max="5851" width="7.7265625" style="113" customWidth="1"/>
    <col min="5852" max="5852" width="56.7265625" style="113" customWidth="1"/>
    <col min="5853" max="5854" width="8.7265625" style="113" customWidth="1"/>
    <col min="5855" max="5856" width="14.7265625" style="113" customWidth="1"/>
    <col min="5857" max="6106" width="9.1796875" style="113"/>
    <col min="6107" max="6107" width="7.7265625" style="113" customWidth="1"/>
    <col min="6108" max="6108" width="56.7265625" style="113" customWidth="1"/>
    <col min="6109" max="6110" width="8.7265625" style="113" customWidth="1"/>
    <col min="6111" max="6112" width="14.7265625" style="113" customWidth="1"/>
    <col min="6113" max="6362" width="9.1796875" style="113"/>
    <col min="6363" max="6363" width="7.7265625" style="113" customWidth="1"/>
    <col min="6364" max="6364" width="56.7265625" style="113" customWidth="1"/>
    <col min="6365" max="6366" width="8.7265625" style="113" customWidth="1"/>
    <col min="6367" max="6368" width="14.7265625" style="113" customWidth="1"/>
    <col min="6369" max="6618" width="9.1796875" style="113"/>
    <col min="6619" max="6619" width="7.7265625" style="113" customWidth="1"/>
    <col min="6620" max="6620" width="56.7265625" style="113" customWidth="1"/>
    <col min="6621" max="6622" width="8.7265625" style="113" customWidth="1"/>
    <col min="6623" max="6624" width="14.7265625" style="113" customWidth="1"/>
    <col min="6625" max="6874" width="9.1796875" style="113"/>
    <col min="6875" max="6875" width="7.7265625" style="113" customWidth="1"/>
    <col min="6876" max="6876" width="56.7265625" style="113" customWidth="1"/>
    <col min="6877" max="6878" width="8.7265625" style="113" customWidth="1"/>
    <col min="6879" max="6880" width="14.7265625" style="113" customWidth="1"/>
    <col min="6881" max="7130" width="9.1796875" style="113"/>
    <col min="7131" max="7131" width="7.7265625" style="113" customWidth="1"/>
    <col min="7132" max="7132" width="56.7265625" style="113" customWidth="1"/>
    <col min="7133" max="7134" width="8.7265625" style="113" customWidth="1"/>
    <col min="7135" max="7136" width="14.7265625" style="113" customWidth="1"/>
    <col min="7137" max="7386" width="9.1796875" style="113"/>
    <col min="7387" max="7387" width="7.7265625" style="113" customWidth="1"/>
    <col min="7388" max="7388" width="56.7265625" style="113" customWidth="1"/>
    <col min="7389" max="7390" width="8.7265625" style="113" customWidth="1"/>
    <col min="7391" max="7392" width="14.7265625" style="113" customWidth="1"/>
    <col min="7393" max="7642" width="9.1796875" style="113"/>
    <col min="7643" max="7643" width="7.7265625" style="113" customWidth="1"/>
    <col min="7644" max="7644" width="56.7265625" style="113" customWidth="1"/>
    <col min="7645" max="7646" width="8.7265625" style="113" customWidth="1"/>
    <col min="7647" max="7648" width="14.7265625" style="113" customWidth="1"/>
    <col min="7649" max="7898" width="9.1796875" style="113"/>
    <col min="7899" max="7899" width="7.7265625" style="113" customWidth="1"/>
    <col min="7900" max="7900" width="56.7265625" style="113" customWidth="1"/>
    <col min="7901" max="7902" width="8.7265625" style="113" customWidth="1"/>
    <col min="7903" max="7904" width="14.7265625" style="113" customWidth="1"/>
    <col min="7905" max="8154" width="9.1796875" style="113"/>
    <col min="8155" max="8155" width="7.7265625" style="113" customWidth="1"/>
    <col min="8156" max="8156" width="56.7265625" style="113" customWidth="1"/>
    <col min="8157" max="8158" width="8.7265625" style="113" customWidth="1"/>
    <col min="8159" max="8160" width="14.7265625" style="113" customWidth="1"/>
    <col min="8161" max="8410" width="9.1796875" style="113"/>
    <col min="8411" max="8411" width="7.7265625" style="113" customWidth="1"/>
    <col min="8412" max="8412" width="56.7265625" style="113" customWidth="1"/>
    <col min="8413" max="8414" width="8.7265625" style="113" customWidth="1"/>
    <col min="8415" max="8416" width="14.7265625" style="113" customWidth="1"/>
    <col min="8417" max="8666" width="9.1796875" style="113"/>
    <col min="8667" max="8667" width="7.7265625" style="113" customWidth="1"/>
    <col min="8668" max="8668" width="56.7265625" style="113" customWidth="1"/>
    <col min="8669" max="8670" width="8.7265625" style="113" customWidth="1"/>
    <col min="8671" max="8672" width="14.7265625" style="113" customWidth="1"/>
    <col min="8673" max="8922" width="9.1796875" style="113"/>
    <col min="8923" max="8923" width="7.7265625" style="113" customWidth="1"/>
    <col min="8924" max="8924" width="56.7265625" style="113" customWidth="1"/>
    <col min="8925" max="8926" width="8.7265625" style="113" customWidth="1"/>
    <col min="8927" max="8928" width="14.7265625" style="113" customWidth="1"/>
    <col min="8929" max="9178" width="9.1796875" style="113"/>
    <col min="9179" max="9179" width="7.7265625" style="113" customWidth="1"/>
    <col min="9180" max="9180" width="56.7265625" style="113" customWidth="1"/>
    <col min="9181" max="9182" width="8.7265625" style="113" customWidth="1"/>
    <col min="9183" max="9184" width="14.7265625" style="113" customWidth="1"/>
    <col min="9185" max="9434" width="9.1796875" style="113"/>
    <col min="9435" max="9435" width="7.7265625" style="113" customWidth="1"/>
    <col min="9436" max="9436" width="56.7265625" style="113" customWidth="1"/>
    <col min="9437" max="9438" width="8.7265625" style="113" customWidth="1"/>
    <col min="9439" max="9440" width="14.7265625" style="113" customWidth="1"/>
    <col min="9441" max="9690" width="9.1796875" style="113"/>
    <col min="9691" max="9691" width="7.7265625" style="113" customWidth="1"/>
    <col min="9692" max="9692" width="56.7265625" style="113" customWidth="1"/>
    <col min="9693" max="9694" width="8.7265625" style="113" customWidth="1"/>
    <col min="9695" max="9696" width="14.7265625" style="113" customWidth="1"/>
    <col min="9697" max="9946" width="9.1796875" style="113"/>
    <col min="9947" max="9947" width="7.7265625" style="113" customWidth="1"/>
    <col min="9948" max="9948" width="56.7265625" style="113" customWidth="1"/>
    <col min="9949" max="9950" width="8.7265625" style="113" customWidth="1"/>
    <col min="9951" max="9952" width="14.7265625" style="113" customWidth="1"/>
    <col min="9953" max="10202" width="9.1796875" style="113"/>
    <col min="10203" max="10203" width="7.7265625" style="113" customWidth="1"/>
    <col min="10204" max="10204" width="56.7265625" style="113" customWidth="1"/>
    <col min="10205" max="10206" width="8.7265625" style="113" customWidth="1"/>
    <col min="10207" max="10208" width="14.7265625" style="113" customWidth="1"/>
    <col min="10209" max="10458" width="9.1796875" style="113"/>
    <col min="10459" max="10459" width="7.7265625" style="113" customWidth="1"/>
    <col min="10460" max="10460" width="56.7265625" style="113" customWidth="1"/>
    <col min="10461" max="10462" width="8.7265625" style="113" customWidth="1"/>
    <col min="10463" max="10464" width="14.7265625" style="113" customWidth="1"/>
    <col min="10465" max="10714" width="9.1796875" style="113"/>
    <col min="10715" max="10715" width="7.7265625" style="113" customWidth="1"/>
    <col min="10716" max="10716" width="56.7265625" style="113" customWidth="1"/>
    <col min="10717" max="10718" width="8.7265625" style="113" customWidth="1"/>
    <col min="10719" max="10720" width="14.7265625" style="113" customWidth="1"/>
    <col min="10721" max="10970" width="9.1796875" style="113"/>
    <col min="10971" max="10971" width="7.7265625" style="113" customWidth="1"/>
    <col min="10972" max="10972" width="56.7265625" style="113" customWidth="1"/>
    <col min="10973" max="10974" width="8.7265625" style="113" customWidth="1"/>
    <col min="10975" max="10976" width="14.7265625" style="113" customWidth="1"/>
    <col min="10977" max="11226" width="9.1796875" style="113"/>
    <col min="11227" max="11227" width="7.7265625" style="113" customWidth="1"/>
    <col min="11228" max="11228" width="56.7265625" style="113" customWidth="1"/>
    <col min="11229" max="11230" width="8.7265625" style="113" customWidth="1"/>
    <col min="11231" max="11232" width="14.7265625" style="113" customWidth="1"/>
    <col min="11233" max="11482" width="9.1796875" style="113"/>
    <col min="11483" max="11483" width="7.7265625" style="113" customWidth="1"/>
    <col min="11484" max="11484" width="56.7265625" style="113" customWidth="1"/>
    <col min="11485" max="11486" width="8.7265625" style="113" customWidth="1"/>
    <col min="11487" max="11488" width="14.7265625" style="113" customWidth="1"/>
    <col min="11489" max="11738" width="9.1796875" style="113"/>
    <col min="11739" max="11739" width="7.7265625" style="113" customWidth="1"/>
    <col min="11740" max="11740" width="56.7265625" style="113" customWidth="1"/>
    <col min="11741" max="11742" width="8.7265625" style="113" customWidth="1"/>
    <col min="11743" max="11744" width="14.7265625" style="113" customWidth="1"/>
    <col min="11745" max="11994" width="9.1796875" style="113"/>
    <col min="11995" max="11995" width="7.7265625" style="113" customWidth="1"/>
    <col min="11996" max="11996" width="56.7265625" style="113" customWidth="1"/>
    <col min="11997" max="11998" width="8.7265625" style="113" customWidth="1"/>
    <col min="11999" max="12000" width="14.7265625" style="113" customWidth="1"/>
    <col min="12001" max="12250" width="9.1796875" style="113"/>
    <col min="12251" max="12251" width="7.7265625" style="113" customWidth="1"/>
    <col min="12252" max="12252" width="56.7265625" style="113" customWidth="1"/>
    <col min="12253" max="12254" width="8.7265625" style="113" customWidth="1"/>
    <col min="12255" max="12256" width="14.7265625" style="113" customWidth="1"/>
    <col min="12257" max="12506" width="9.1796875" style="113"/>
    <col min="12507" max="12507" width="7.7265625" style="113" customWidth="1"/>
    <col min="12508" max="12508" width="56.7265625" style="113" customWidth="1"/>
    <col min="12509" max="12510" width="8.7265625" style="113" customWidth="1"/>
    <col min="12511" max="12512" width="14.7265625" style="113" customWidth="1"/>
    <col min="12513" max="12762" width="9.1796875" style="113"/>
    <col min="12763" max="12763" width="7.7265625" style="113" customWidth="1"/>
    <col min="12764" max="12764" width="56.7265625" style="113" customWidth="1"/>
    <col min="12765" max="12766" width="8.7265625" style="113" customWidth="1"/>
    <col min="12767" max="12768" width="14.7265625" style="113" customWidth="1"/>
    <col min="12769" max="13018" width="9.1796875" style="113"/>
    <col min="13019" max="13019" width="7.7265625" style="113" customWidth="1"/>
    <col min="13020" max="13020" width="56.7265625" style="113" customWidth="1"/>
    <col min="13021" max="13022" width="8.7265625" style="113" customWidth="1"/>
    <col min="13023" max="13024" width="14.7265625" style="113" customWidth="1"/>
    <col min="13025" max="13274" width="9.1796875" style="113"/>
    <col min="13275" max="13275" width="7.7265625" style="113" customWidth="1"/>
    <col min="13276" max="13276" width="56.7265625" style="113" customWidth="1"/>
    <col min="13277" max="13278" width="8.7265625" style="113" customWidth="1"/>
    <col min="13279" max="13280" width="14.7265625" style="113" customWidth="1"/>
    <col min="13281" max="13530" width="9.1796875" style="113"/>
    <col min="13531" max="13531" width="7.7265625" style="113" customWidth="1"/>
    <col min="13532" max="13532" width="56.7265625" style="113" customWidth="1"/>
    <col min="13533" max="13534" width="8.7265625" style="113" customWidth="1"/>
    <col min="13535" max="13536" width="14.7265625" style="113" customWidth="1"/>
    <col min="13537" max="13786" width="9.1796875" style="113"/>
    <col min="13787" max="13787" width="7.7265625" style="113" customWidth="1"/>
    <col min="13788" max="13788" width="56.7265625" style="113" customWidth="1"/>
    <col min="13789" max="13790" width="8.7265625" style="113" customWidth="1"/>
    <col min="13791" max="13792" width="14.7265625" style="113" customWidth="1"/>
    <col min="13793" max="14042" width="9.1796875" style="113"/>
    <col min="14043" max="14043" width="7.7265625" style="113" customWidth="1"/>
    <col min="14044" max="14044" width="56.7265625" style="113" customWidth="1"/>
    <col min="14045" max="14046" width="8.7265625" style="113" customWidth="1"/>
    <col min="14047" max="14048" width="14.7265625" style="113" customWidth="1"/>
    <col min="14049" max="14298" width="9.1796875" style="113"/>
    <col min="14299" max="14299" width="7.7265625" style="113" customWidth="1"/>
    <col min="14300" max="14300" width="56.7265625" style="113" customWidth="1"/>
    <col min="14301" max="14302" width="8.7265625" style="113" customWidth="1"/>
    <col min="14303" max="14304" width="14.7265625" style="113" customWidth="1"/>
    <col min="14305" max="14554" width="9.1796875" style="113"/>
    <col min="14555" max="14555" width="7.7265625" style="113" customWidth="1"/>
    <col min="14556" max="14556" width="56.7265625" style="113" customWidth="1"/>
    <col min="14557" max="14558" width="8.7265625" style="113" customWidth="1"/>
    <col min="14559" max="14560" width="14.7265625" style="113" customWidth="1"/>
    <col min="14561" max="14810" width="9.1796875" style="113"/>
    <col min="14811" max="14811" width="7.7265625" style="113" customWidth="1"/>
    <col min="14812" max="14812" width="56.7265625" style="113" customWidth="1"/>
    <col min="14813" max="14814" width="8.7265625" style="113" customWidth="1"/>
    <col min="14815" max="14816" width="14.7265625" style="113" customWidth="1"/>
    <col min="14817" max="15066" width="9.1796875" style="113"/>
    <col min="15067" max="15067" width="7.7265625" style="113" customWidth="1"/>
    <col min="15068" max="15068" width="56.7265625" style="113" customWidth="1"/>
    <col min="15069" max="15070" width="8.7265625" style="113" customWidth="1"/>
    <col min="15071" max="15072" width="14.7265625" style="113" customWidth="1"/>
    <col min="15073" max="15322" width="9.1796875" style="113"/>
    <col min="15323" max="15323" width="7.7265625" style="113" customWidth="1"/>
    <col min="15324" max="15324" width="56.7265625" style="113" customWidth="1"/>
    <col min="15325" max="15326" width="8.7265625" style="113" customWidth="1"/>
    <col min="15327" max="15328" width="14.7265625" style="113" customWidth="1"/>
    <col min="15329" max="15578" width="9.1796875" style="113"/>
    <col min="15579" max="15579" width="7.7265625" style="113" customWidth="1"/>
    <col min="15580" max="15580" width="56.7265625" style="113" customWidth="1"/>
    <col min="15581" max="15582" width="8.7265625" style="113" customWidth="1"/>
    <col min="15583" max="15584" width="14.7265625" style="113" customWidth="1"/>
    <col min="15585" max="15834" width="9.1796875" style="113"/>
    <col min="15835" max="15835" width="7.7265625" style="113" customWidth="1"/>
    <col min="15836" max="15836" width="56.7265625" style="113" customWidth="1"/>
    <col min="15837" max="15838" width="8.7265625" style="113" customWidth="1"/>
    <col min="15839" max="15840" width="14.7265625" style="113" customWidth="1"/>
    <col min="15841" max="16090" width="9.1796875" style="113"/>
    <col min="16091" max="16091" width="7.7265625" style="113" customWidth="1"/>
    <col min="16092" max="16092" width="56.7265625" style="113" customWidth="1"/>
    <col min="16093" max="16094" width="8.7265625" style="113" customWidth="1"/>
    <col min="16095" max="16096" width="14.7265625" style="113" customWidth="1"/>
    <col min="16097" max="16384" width="9.1796875" style="113"/>
  </cols>
  <sheetData>
    <row r="1" spans="1:16" ht="15" customHeight="1" thickBot="1">
      <c r="A1" s="429" t="s">
        <v>365</v>
      </c>
      <c r="B1" s="430"/>
      <c r="C1" s="430"/>
      <c r="D1" s="430"/>
      <c r="E1" s="430"/>
      <c r="F1" s="430"/>
      <c r="G1" s="418" t="s">
        <v>362</v>
      </c>
      <c r="H1" s="418"/>
      <c r="I1" s="418"/>
      <c r="J1" s="418"/>
      <c r="K1" s="418"/>
      <c r="L1" s="418" t="s">
        <v>363</v>
      </c>
      <c r="M1" s="418"/>
      <c r="N1" s="418"/>
      <c r="O1" s="418"/>
      <c r="P1" s="419"/>
    </row>
    <row r="2" spans="1:16" s="302" customFormat="1" ht="15" thickBot="1">
      <c r="A2" s="303" t="s">
        <v>10</v>
      </c>
      <c r="B2" s="304" t="s">
        <v>12</v>
      </c>
      <c r="C2" s="304" t="s">
        <v>228</v>
      </c>
      <c r="D2" s="304" t="s">
        <v>13</v>
      </c>
      <c r="E2" s="288" t="s">
        <v>154</v>
      </c>
      <c r="F2" s="288" t="s">
        <v>155</v>
      </c>
      <c r="G2" s="289" t="s">
        <v>356</v>
      </c>
      <c r="H2" s="289" t="s">
        <v>357</v>
      </c>
      <c r="I2" s="289" t="s">
        <v>372</v>
      </c>
      <c r="J2" s="289" t="s">
        <v>358</v>
      </c>
      <c r="K2" s="289" t="s">
        <v>359</v>
      </c>
      <c r="L2" s="289" t="s">
        <v>356</v>
      </c>
      <c r="M2" s="289" t="s">
        <v>357</v>
      </c>
      <c r="N2" s="289" t="s">
        <v>372</v>
      </c>
      <c r="O2" s="289" t="s">
        <v>358</v>
      </c>
      <c r="P2" s="290" t="s">
        <v>359</v>
      </c>
    </row>
    <row r="3" spans="1:16">
      <c r="A3" s="114"/>
      <c r="B3" s="115"/>
      <c r="C3" s="116"/>
      <c r="D3" s="116"/>
      <c r="E3" s="143"/>
      <c r="F3" s="143"/>
      <c r="G3" s="305"/>
      <c r="H3" s="305"/>
      <c r="I3" s="305"/>
      <c r="J3" s="305"/>
      <c r="K3" s="305"/>
      <c r="L3" s="305"/>
      <c r="M3" s="305"/>
      <c r="N3" s="305"/>
      <c r="O3" s="305"/>
      <c r="P3" s="305"/>
    </row>
    <row r="4" spans="1:16">
      <c r="A4" s="117">
        <v>1</v>
      </c>
      <c r="B4" s="118" t="s">
        <v>162</v>
      </c>
      <c r="C4" s="119"/>
      <c r="D4" s="119"/>
      <c r="E4" s="144"/>
      <c r="F4" s="144"/>
      <c r="G4" s="305"/>
      <c r="H4" s="305"/>
      <c r="I4" s="305"/>
      <c r="J4" s="305"/>
      <c r="K4" s="305"/>
      <c r="L4" s="305"/>
      <c r="M4" s="305"/>
      <c r="N4" s="305"/>
      <c r="O4" s="305"/>
      <c r="P4" s="305"/>
    </row>
    <row r="5" spans="1:16">
      <c r="A5" s="120"/>
      <c r="B5" s="118"/>
      <c r="C5" s="121"/>
      <c r="D5" s="122"/>
      <c r="E5" s="144"/>
      <c r="F5" s="144"/>
      <c r="G5" s="305"/>
      <c r="H5" s="305"/>
      <c r="I5" s="305"/>
      <c r="J5" s="305"/>
      <c r="K5" s="305"/>
      <c r="L5" s="305"/>
      <c r="M5" s="305"/>
      <c r="N5" s="305"/>
      <c r="O5" s="305"/>
      <c r="P5" s="305"/>
    </row>
    <row r="6" spans="1:16" ht="116">
      <c r="A6" s="123"/>
      <c r="B6" s="124" t="s">
        <v>163</v>
      </c>
      <c r="C6" s="125"/>
      <c r="D6" s="121"/>
      <c r="E6" s="144"/>
      <c r="F6" s="144"/>
      <c r="G6" s="305"/>
      <c r="H6" s="305"/>
      <c r="I6" s="305"/>
      <c r="J6" s="305"/>
      <c r="K6" s="305"/>
      <c r="L6" s="305"/>
      <c r="M6" s="305"/>
      <c r="N6" s="305"/>
      <c r="O6" s="305"/>
      <c r="P6" s="305"/>
    </row>
    <row r="7" spans="1:16" ht="29">
      <c r="A7" s="123"/>
      <c r="B7" s="124" t="s">
        <v>164</v>
      </c>
      <c r="C7" s="125"/>
      <c r="D7" s="121"/>
      <c r="E7" s="144"/>
      <c r="F7" s="144"/>
      <c r="G7" s="305"/>
      <c r="H7" s="305"/>
      <c r="I7" s="305"/>
      <c r="J7" s="305"/>
      <c r="K7" s="305"/>
      <c r="L7" s="305"/>
      <c r="M7" s="305"/>
      <c r="N7" s="305"/>
      <c r="O7" s="305"/>
      <c r="P7" s="305"/>
    </row>
    <row r="8" spans="1:16">
      <c r="A8" s="123"/>
      <c r="B8" s="124"/>
      <c r="C8" s="121"/>
      <c r="D8" s="125"/>
      <c r="E8" s="144"/>
      <c r="F8" s="144"/>
      <c r="G8" s="305"/>
      <c r="H8" s="305"/>
      <c r="I8" s="305"/>
      <c r="J8" s="305"/>
      <c r="K8" s="305"/>
      <c r="L8" s="305"/>
      <c r="M8" s="305"/>
      <c r="N8" s="305"/>
      <c r="O8" s="305"/>
      <c r="P8" s="305"/>
    </row>
    <row r="9" spans="1:16">
      <c r="A9" s="126">
        <v>1.1000000000000001</v>
      </c>
      <c r="B9" s="41" t="s">
        <v>165</v>
      </c>
      <c r="C9" s="125"/>
      <c r="D9" s="121"/>
      <c r="E9" s="144"/>
      <c r="F9" s="144"/>
      <c r="G9" s="305"/>
      <c r="H9" s="305"/>
      <c r="I9" s="305"/>
      <c r="J9" s="305"/>
      <c r="K9" s="305"/>
      <c r="L9" s="305"/>
      <c r="M9" s="305"/>
      <c r="N9" s="305"/>
      <c r="O9" s="305"/>
      <c r="P9" s="305"/>
    </row>
    <row r="10" spans="1:16">
      <c r="A10" s="123"/>
      <c r="B10" s="41"/>
      <c r="C10" s="125"/>
      <c r="D10" s="121"/>
      <c r="E10" s="144"/>
      <c r="F10" s="144"/>
      <c r="G10" s="305"/>
      <c r="H10" s="305"/>
      <c r="I10" s="305"/>
      <c r="J10" s="305"/>
      <c r="K10" s="305"/>
      <c r="L10" s="305"/>
      <c r="M10" s="305"/>
      <c r="N10" s="305"/>
      <c r="O10" s="305"/>
      <c r="P10" s="305"/>
    </row>
    <row r="11" spans="1:16" ht="43.5">
      <c r="A11" s="123"/>
      <c r="B11" s="124" t="s">
        <v>166</v>
      </c>
      <c r="C11" s="125">
        <v>1</v>
      </c>
      <c r="D11" s="121" t="s">
        <v>167</v>
      </c>
      <c r="E11" s="144">
        <v>22000</v>
      </c>
      <c r="F11" s="144">
        <f>E11*$C11</f>
        <v>22000</v>
      </c>
      <c r="G11" s="305"/>
      <c r="H11" s="387">
        <v>0.63535481402937544</v>
      </c>
      <c r="I11" s="387">
        <v>0.36464518597062456</v>
      </c>
      <c r="J11" s="363">
        <f>G11+H11</f>
        <v>0.63535481402937544</v>
      </c>
      <c r="K11" s="363">
        <f>J11-C11</f>
        <v>-0.36464518597062456</v>
      </c>
      <c r="L11" s="364">
        <f>E11*G11</f>
        <v>0</v>
      </c>
      <c r="M11" s="364">
        <f>E11*H11</f>
        <v>13977.80590864626</v>
      </c>
      <c r="N11" s="391">
        <f>+I11*E11</f>
        <v>8022.1940913537401</v>
      </c>
      <c r="O11" s="364">
        <f>L11+M11</f>
        <v>13977.80590864626</v>
      </c>
      <c r="P11" s="364">
        <f>O11-F11</f>
        <v>-8022.1940913537401</v>
      </c>
    </row>
    <row r="12" spans="1:16">
      <c r="A12" s="123"/>
      <c r="B12" s="124"/>
      <c r="C12" s="125"/>
      <c r="D12" s="121"/>
      <c r="E12" s="144"/>
      <c r="F12" s="144"/>
      <c r="G12" s="305"/>
      <c r="H12" s="305"/>
      <c r="I12" s="305"/>
      <c r="J12" s="305"/>
      <c r="K12" s="305"/>
      <c r="L12" s="305"/>
      <c r="M12" s="305"/>
      <c r="N12" s="305"/>
      <c r="O12" s="305"/>
      <c r="P12" s="305"/>
    </row>
    <row r="13" spans="1:16">
      <c r="A13" s="126">
        <v>1.2</v>
      </c>
      <c r="B13" s="41" t="s">
        <v>168</v>
      </c>
      <c r="C13" s="125"/>
      <c r="D13" s="121"/>
      <c r="E13" s="144"/>
      <c r="F13" s="144"/>
      <c r="G13" s="305"/>
      <c r="H13" s="305"/>
      <c r="I13" s="305"/>
      <c r="J13" s="305"/>
      <c r="K13" s="305"/>
      <c r="L13" s="305"/>
      <c r="M13" s="305"/>
      <c r="N13" s="305"/>
      <c r="O13" s="305"/>
      <c r="P13" s="305"/>
    </row>
    <row r="14" spans="1:16">
      <c r="A14" s="123"/>
      <c r="B14" s="41"/>
      <c r="C14" s="125"/>
      <c r="D14" s="121"/>
      <c r="E14" s="144"/>
      <c r="F14" s="144"/>
      <c r="G14" s="305"/>
      <c r="H14" s="305"/>
      <c r="I14" s="305"/>
      <c r="J14" s="305"/>
      <c r="K14" s="305"/>
      <c r="L14" s="305"/>
      <c r="M14" s="305"/>
      <c r="N14" s="305"/>
      <c r="O14" s="305"/>
      <c r="P14" s="305"/>
    </row>
    <row r="15" spans="1:16" ht="43.5">
      <c r="A15" s="123"/>
      <c r="B15" s="124" t="s">
        <v>169</v>
      </c>
      <c r="C15" s="125">
        <v>1</v>
      </c>
      <c r="D15" s="121" t="s">
        <v>167</v>
      </c>
      <c r="E15" s="144">
        <v>15000</v>
      </c>
      <c r="F15" s="144">
        <f>E15*$C15</f>
        <v>15000</v>
      </c>
      <c r="G15" s="305"/>
      <c r="H15" s="387">
        <v>0.63535481402937544</v>
      </c>
      <c r="I15" s="387">
        <v>0.36464518597062456</v>
      </c>
      <c r="J15" s="363">
        <f>G15+H15</f>
        <v>0.63535481402937544</v>
      </c>
      <c r="K15" s="363">
        <f>J15-C15</f>
        <v>-0.36464518597062456</v>
      </c>
      <c r="L15" s="364">
        <f>E15*G15</f>
        <v>0</v>
      </c>
      <c r="M15" s="364">
        <f>E15*H15</f>
        <v>9530.3222104406323</v>
      </c>
      <c r="N15" s="391">
        <f>+I15*E15</f>
        <v>5469.6777895593686</v>
      </c>
      <c r="O15" s="364">
        <f>L15+M15</f>
        <v>9530.3222104406323</v>
      </c>
      <c r="P15" s="364">
        <f>O15-F15</f>
        <v>-5469.6777895593677</v>
      </c>
    </row>
    <row r="16" spans="1:16">
      <c r="A16" s="123"/>
      <c r="B16" s="124"/>
      <c r="C16" s="125"/>
      <c r="D16" s="121"/>
      <c r="E16" s="144"/>
      <c r="F16" s="144"/>
      <c r="G16" s="305"/>
      <c r="H16" s="305"/>
      <c r="I16" s="305"/>
      <c r="J16" s="305"/>
      <c r="K16" s="305"/>
      <c r="L16" s="305"/>
      <c r="M16" s="305"/>
      <c r="N16" s="305"/>
      <c r="O16" s="305"/>
      <c r="P16" s="305"/>
    </row>
    <row r="17" spans="1:16" ht="58">
      <c r="A17" s="123">
        <v>2</v>
      </c>
      <c r="B17" s="124" t="s">
        <v>170</v>
      </c>
      <c r="C17" s="121">
        <v>1</v>
      </c>
      <c r="D17" s="121" t="s">
        <v>171</v>
      </c>
      <c r="E17" s="144">
        <v>65000</v>
      </c>
      <c r="F17" s="144">
        <f>E17*$C17</f>
        <v>65000</v>
      </c>
      <c r="G17" s="305"/>
      <c r="H17" s="387">
        <v>0.63535481402937544</v>
      </c>
      <c r="I17" s="387">
        <v>0.36464518597062456</v>
      </c>
      <c r="J17" s="363">
        <f>G17+H17</f>
        <v>0.63535481402937544</v>
      </c>
      <c r="K17" s="363">
        <f>J17-C17</f>
        <v>-0.36464518597062456</v>
      </c>
      <c r="L17" s="364">
        <f>E17*G17</f>
        <v>0</v>
      </c>
      <c r="M17" s="364">
        <f>E17*H17</f>
        <v>41298.062911909401</v>
      </c>
      <c r="N17" s="391">
        <f>+I17*E17</f>
        <v>23701.937088090595</v>
      </c>
      <c r="O17" s="364">
        <f>L17+M17</f>
        <v>41298.062911909401</v>
      </c>
      <c r="P17" s="364">
        <f>O17-F17</f>
        <v>-23701.937088090599</v>
      </c>
    </row>
    <row r="18" spans="1:16">
      <c r="A18" s="123"/>
      <c r="B18" s="124"/>
      <c r="C18" s="121"/>
      <c r="D18" s="125"/>
      <c r="E18" s="144"/>
      <c r="F18" s="144"/>
      <c r="G18" s="305"/>
      <c r="H18" s="305"/>
      <c r="I18" s="305"/>
      <c r="J18" s="305"/>
      <c r="K18" s="305"/>
      <c r="L18" s="305"/>
      <c r="M18" s="305"/>
      <c r="N18" s="305"/>
      <c r="O18" s="305"/>
      <c r="P18" s="305"/>
    </row>
    <row r="19" spans="1:16" ht="58">
      <c r="A19" s="127">
        <v>3</v>
      </c>
      <c r="B19" s="44" t="s">
        <v>172</v>
      </c>
      <c r="C19" s="121"/>
      <c r="D19" s="128"/>
      <c r="E19" s="144"/>
      <c r="F19" s="144"/>
      <c r="G19" s="305"/>
      <c r="H19" s="305"/>
      <c r="I19" s="305"/>
      <c r="J19" s="305"/>
      <c r="K19" s="305"/>
      <c r="L19" s="305"/>
      <c r="M19" s="305"/>
      <c r="N19" s="305"/>
      <c r="O19" s="305"/>
      <c r="P19" s="305"/>
    </row>
    <row r="20" spans="1:16">
      <c r="A20" s="127"/>
      <c r="B20" s="44"/>
      <c r="C20" s="121"/>
      <c r="D20" s="128"/>
      <c r="E20" s="144"/>
      <c r="F20" s="144"/>
      <c r="G20" s="305"/>
      <c r="H20" s="305"/>
      <c r="I20" s="305"/>
      <c r="J20" s="305"/>
      <c r="K20" s="305"/>
      <c r="L20" s="305"/>
      <c r="M20" s="305"/>
      <c r="N20" s="305"/>
      <c r="O20" s="305"/>
      <c r="P20" s="305"/>
    </row>
    <row r="21" spans="1:16">
      <c r="A21" s="127">
        <v>3.1</v>
      </c>
      <c r="B21" s="44" t="s">
        <v>173</v>
      </c>
      <c r="C21" s="128">
        <v>20</v>
      </c>
      <c r="D21" s="121" t="s">
        <v>174</v>
      </c>
      <c r="E21" s="144">
        <v>1300</v>
      </c>
      <c r="F21" s="144">
        <f t="shared" ref="F21" si="0">E21*$C21</f>
        <v>26000</v>
      </c>
      <c r="G21" s="305"/>
      <c r="H21" s="387">
        <v>3.1767740701468772</v>
      </c>
      <c r="I21" s="387">
        <v>1.8232259298531228</v>
      </c>
      <c r="J21" s="363">
        <f>G21+H21</f>
        <v>3.1767740701468772</v>
      </c>
      <c r="K21" s="363">
        <f>J21-C21</f>
        <v>-16.823225929853123</v>
      </c>
      <c r="L21" s="364">
        <f>E21*G21</f>
        <v>0</v>
      </c>
      <c r="M21" s="364">
        <f>E21*H21</f>
        <v>4129.8062911909401</v>
      </c>
      <c r="N21" s="391">
        <f>+I21*E21</f>
        <v>2370.1937088090594</v>
      </c>
      <c r="O21" s="364">
        <f>L21+M21</f>
        <v>4129.8062911909401</v>
      </c>
      <c r="P21" s="364">
        <f>O21-F21</f>
        <v>-21870.19370880906</v>
      </c>
    </row>
    <row r="22" spans="1:16">
      <c r="A22" s="127">
        <v>3.2</v>
      </c>
      <c r="B22" s="44" t="s">
        <v>175</v>
      </c>
      <c r="C22" s="128">
        <v>10</v>
      </c>
      <c r="D22" s="121" t="s">
        <v>174</v>
      </c>
      <c r="E22" s="144">
        <v>650</v>
      </c>
      <c r="F22" s="144">
        <f t="shared" ref="F22" si="1">E22*$C22</f>
        <v>6500</v>
      </c>
      <c r="G22" s="305"/>
      <c r="H22" s="305"/>
      <c r="I22" s="305"/>
      <c r="J22" s="305"/>
      <c r="K22" s="305"/>
      <c r="L22" s="305"/>
      <c r="M22" s="305"/>
      <c r="N22" s="305"/>
      <c r="O22" s="305"/>
      <c r="P22" s="305"/>
    </row>
    <row r="23" spans="1:16">
      <c r="A23" s="127"/>
      <c r="B23" s="44"/>
      <c r="C23" s="128"/>
      <c r="D23" s="121"/>
      <c r="E23" s="144"/>
      <c r="F23" s="144"/>
      <c r="G23" s="305"/>
      <c r="H23" s="305"/>
      <c r="I23" s="305"/>
      <c r="J23" s="305"/>
      <c r="K23" s="305"/>
      <c r="L23" s="305"/>
      <c r="M23" s="305"/>
      <c r="N23" s="305"/>
      <c r="O23" s="305"/>
      <c r="P23" s="305"/>
    </row>
    <row r="24" spans="1:16" ht="29">
      <c r="A24" s="123"/>
      <c r="B24" s="124" t="s">
        <v>176</v>
      </c>
      <c r="C24" s="121"/>
      <c r="D24" s="121"/>
      <c r="E24" s="144"/>
      <c r="F24" s="144"/>
      <c r="G24" s="305"/>
      <c r="H24" s="305"/>
      <c r="I24" s="305"/>
      <c r="J24" s="305"/>
      <c r="K24" s="305"/>
      <c r="L24" s="305"/>
      <c r="M24" s="305"/>
      <c r="N24" s="305"/>
      <c r="O24" s="305"/>
      <c r="P24" s="305"/>
    </row>
    <row r="25" spans="1:16">
      <c r="A25" s="123"/>
      <c r="B25" s="124"/>
      <c r="C25" s="121"/>
      <c r="D25" s="121"/>
      <c r="E25" s="144"/>
      <c r="F25" s="144"/>
      <c r="G25" s="305"/>
      <c r="H25" s="305"/>
      <c r="I25" s="305"/>
      <c r="J25" s="305"/>
      <c r="K25" s="305"/>
      <c r="L25" s="305"/>
      <c r="M25" s="305"/>
      <c r="N25" s="305"/>
      <c r="O25" s="305"/>
      <c r="P25" s="305"/>
    </row>
    <row r="26" spans="1:16" ht="43.5">
      <c r="A26" s="127">
        <v>4</v>
      </c>
      <c r="B26" s="44" t="s">
        <v>177</v>
      </c>
      <c r="C26" s="121"/>
      <c r="D26" s="128"/>
      <c r="E26" s="144"/>
      <c r="F26" s="144"/>
      <c r="G26" s="305"/>
      <c r="H26" s="305"/>
      <c r="I26" s="305"/>
      <c r="J26" s="305"/>
      <c r="K26" s="305"/>
      <c r="L26" s="305"/>
      <c r="M26" s="305"/>
      <c r="N26" s="305"/>
      <c r="O26" s="305"/>
      <c r="P26" s="305"/>
    </row>
    <row r="27" spans="1:16">
      <c r="A27" s="123"/>
      <c r="B27" s="124"/>
      <c r="C27" s="121"/>
      <c r="D27" s="121"/>
      <c r="E27" s="144"/>
      <c r="F27" s="144"/>
      <c r="G27" s="305"/>
      <c r="H27" s="305"/>
      <c r="I27" s="305"/>
      <c r="J27" s="305"/>
      <c r="K27" s="305"/>
      <c r="L27" s="305"/>
      <c r="M27" s="305"/>
      <c r="N27" s="305"/>
      <c r="O27" s="305"/>
      <c r="P27" s="305"/>
    </row>
    <row r="28" spans="1:16">
      <c r="A28" s="127">
        <v>4.0999999999999996</v>
      </c>
      <c r="B28" s="44" t="s">
        <v>178</v>
      </c>
      <c r="C28" s="128">
        <v>2</v>
      </c>
      <c r="D28" s="121" t="s">
        <v>111</v>
      </c>
      <c r="E28" s="144">
        <v>450</v>
      </c>
      <c r="F28" s="144">
        <f t="shared" ref="F28" si="2">E28*$C28</f>
        <v>900</v>
      </c>
      <c r="G28" s="305"/>
      <c r="H28" s="387">
        <v>1.2707096280587509</v>
      </c>
      <c r="I28" s="387">
        <v>0.72929037194124913</v>
      </c>
      <c r="J28" s="363">
        <f>G28+H28</f>
        <v>1.2707096280587509</v>
      </c>
      <c r="K28" s="363">
        <f>J28-C28</f>
        <v>-0.72929037194124913</v>
      </c>
      <c r="L28" s="364">
        <f>E28*G28</f>
        <v>0</v>
      </c>
      <c r="M28" s="364">
        <f>E28*H28</f>
        <v>571.81933262643793</v>
      </c>
      <c r="N28" s="391">
        <f t="shared" ref="N28:N29" si="3">+I28*E28</f>
        <v>328.18066737356213</v>
      </c>
      <c r="O28" s="364">
        <f>L28+M28</f>
        <v>571.81933262643793</v>
      </c>
      <c r="P28" s="364">
        <f>O28-F28</f>
        <v>-328.18066737356207</v>
      </c>
    </row>
    <row r="29" spans="1:16">
      <c r="A29" s="127">
        <v>4.2</v>
      </c>
      <c r="B29" s="44" t="s">
        <v>175</v>
      </c>
      <c r="C29" s="128">
        <v>2</v>
      </c>
      <c r="D29" s="121" t="s">
        <v>111</v>
      </c>
      <c r="E29" s="144">
        <v>450</v>
      </c>
      <c r="F29" s="144">
        <f t="shared" ref="F29" si="4">E29*$C29</f>
        <v>900</v>
      </c>
      <c r="G29" s="305"/>
      <c r="H29" s="387">
        <v>1.2707096280587509</v>
      </c>
      <c r="I29" s="387">
        <v>0.72929037194124913</v>
      </c>
      <c r="J29" s="363">
        <f>G29+H29</f>
        <v>1.2707096280587509</v>
      </c>
      <c r="K29" s="363">
        <f>J29-C29</f>
        <v>-0.72929037194124913</v>
      </c>
      <c r="L29" s="364">
        <f>E29*G29</f>
        <v>0</v>
      </c>
      <c r="M29" s="364">
        <f>E29*H29</f>
        <v>571.81933262643793</v>
      </c>
      <c r="N29" s="391">
        <f t="shared" si="3"/>
        <v>328.18066737356213</v>
      </c>
      <c r="O29" s="364">
        <f>L29+M29</f>
        <v>571.81933262643793</v>
      </c>
      <c r="P29" s="364">
        <f>O29-F29</f>
        <v>-328.18066737356207</v>
      </c>
    </row>
    <row r="30" spans="1:16">
      <c r="A30" s="127"/>
      <c r="B30" s="44"/>
      <c r="C30" s="128"/>
      <c r="D30" s="121"/>
      <c r="E30" s="144"/>
      <c r="F30" s="144"/>
      <c r="G30" s="305"/>
      <c r="H30" s="305"/>
      <c r="I30" s="305"/>
      <c r="J30" s="305"/>
      <c r="K30" s="305"/>
      <c r="L30" s="305"/>
      <c r="M30" s="305"/>
      <c r="N30" s="305"/>
      <c r="O30" s="305"/>
      <c r="P30" s="305"/>
    </row>
    <row r="31" spans="1:16" ht="87">
      <c r="A31" s="129">
        <v>5</v>
      </c>
      <c r="B31" s="124" t="s">
        <v>179</v>
      </c>
      <c r="C31" s="121"/>
      <c r="D31" s="121"/>
      <c r="E31" s="144"/>
      <c r="F31" s="144"/>
      <c r="G31" s="305"/>
      <c r="H31" s="305"/>
      <c r="I31" s="305"/>
      <c r="J31" s="305"/>
      <c r="K31" s="305"/>
      <c r="L31" s="305"/>
      <c r="M31" s="305"/>
      <c r="N31" s="305"/>
      <c r="O31" s="305"/>
      <c r="P31" s="305"/>
    </row>
    <row r="32" spans="1:16">
      <c r="A32" s="129"/>
      <c r="B32" s="124"/>
      <c r="C32" s="121"/>
      <c r="D32" s="121"/>
      <c r="E32" s="144"/>
      <c r="F32" s="144"/>
      <c r="G32" s="305"/>
      <c r="H32" s="305"/>
      <c r="I32" s="305"/>
      <c r="J32" s="305"/>
      <c r="K32" s="305"/>
      <c r="L32" s="305"/>
      <c r="M32" s="305"/>
      <c r="N32" s="305"/>
      <c r="O32" s="305"/>
      <c r="P32" s="305"/>
    </row>
    <row r="33" spans="1:16">
      <c r="A33" s="129">
        <v>5.0999999999999996</v>
      </c>
      <c r="B33" s="124" t="s">
        <v>180</v>
      </c>
      <c r="C33" s="121">
        <v>15</v>
      </c>
      <c r="D33" s="121" t="s">
        <v>174</v>
      </c>
      <c r="E33" s="144">
        <v>400</v>
      </c>
      <c r="F33" s="144">
        <f t="shared" ref="F33" si="5">E33*$C33</f>
        <v>6000</v>
      </c>
      <c r="G33" s="305"/>
      <c r="H33" s="387">
        <v>7.6242577683525052</v>
      </c>
      <c r="I33" s="387">
        <v>4.3757422316474948</v>
      </c>
      <c r="J33" s="363">
        <f>G33+H33</f>
        <v>7.6242577683525052</v>
      </c>
      <c r="K33" s="363">
        <f>J33-C33</f>
        <v>-7.3757422316474948</v>
      </c>
      <c r="L33" s="364">
        <f>E33*G33</f>
        <v>0</v>
      </c>
      <c r="M33" s="364">
        <f>E33*H33</f>
        <v>3049.7031073410021</v>
      </c>
      <c r="N33" s="391">
        <f t="shared" ref="N33:N34" si="6">+I33*E33</f>
        <v>1750.2968926589979</v>
      </c>
      <c r="O33" s="364">
        <f>L33+M33</f>
        <v>3049.7031073410021</v>
      </c>
      <c r="P33" s="364">
        <f>O33-F33</f>
        <v>-2950.2968926589979</v>
      </c>
    </row>
    <row r="34" spans="1:16">
      <c r="A34" s="129">
        <v>5.2</v>
      </c>
      <c r="B34" s="124" t="s">
        <v>181</v>
      </c>
      <c r="C34" s="121">
        <v>45</v>
      </c>
      <c r="D34" s="121" t="s">
        <v>174</v>
      </c>
      <c r="E34" s="144">
        <v>300</v>
      </c>
      <c r="F34" s="144">
        <f t="shared" ref="F34" si="7">E34*$C34</f>
        <v>13500</v>
      </c>
      <c r="G34" s="305"/>
      <c r="H34" s="387">
        <v>26.684902189233767</v>
      </c>
      <c r="I34" s="387">
        <v>15.315097810766233</v>
      </c>
      <c r="J34" s="363">
        <f>G34+H34</f>
        <v>26.684902189233767</v>
      </c>
      <c r="K34" s="363">
        <f>J34-C34</f>
        <v>-18.315097810766233</v>
      </c>
      <c r="L34" s="364">
        <f>E34*G34</f>
        <v>0</v>
      </c>
      <c r="M34" s="364">
        <f>E34*H34</f>
        <v>8005.4706567701305</v>
      </c>
      <c r="N34" s="391">
        <f t="shared" si="6"/>
        <v>4594.5293432298695</v>
      </c>
      <c r="O34" s="364">
        <f>L34+M34</f>
        <v>8005.4706567701305</v>
      </c>
      <c r="P34" s="364">
        <f>O34-F34</f>
        <v>-5494.5293432298695</v>
      </c>
    </row>
    <row r="35" spans="1:16">
      <c r="A35" s="129"/>
      <c r="B35" s="124"/>
      <c r="C35" s="121"/>
      <c r="D35" s="121"/>
      <c r="E35" s="144"/>
      <c r="F35" s="144"/>
      <c r="G35" s="305"/>
      <c r="H35" s="305"/>
      <c r="I35" s="305"/>
      <c r="J35" s="305"/>
      <c r="K35" s="305"/>
      <c r="L35" s="305"/>
      <c r="M35" s="305"/>
      <c r="N35" s="305"/>
      <c r="O35" s="305"/>
      <c r="P35" s="305"/>
    </row>
    <row r="36" spans="1:16" ht="72.5">
      <c r="A36" s="127">
        <v>6</v>
      </c>
      <c r="B36" s="130" t="s">
        <v>182</v>
      </c>
      <c r="C36" s="131"/>
      <c r="D36" s="119"/>
      <c r="E36" s="144"/>
      <c r="F36" s="144"/>
      <c r="G36" s="305"/>
      <c r="H36" s="305"/>
      <c r="I36" s="305"/>
      <c r="J36" s="305"/>
      <c r="K36" s="305"/>
      <c r="L36" s="305"/>
      <c r="M36" s="305"/>
      <c r="N36" s="305"/>
      <c r="O36" s="305"/>
      <c r="P36" s="305"/>
    </row>
    <row r="37" spans="1:16">
      <c r="A37" s="127"/>
      <c r="B37" s="130"/>
      <c r="C37" s="131"/>
      <c r="D37" s="119"/>
      <c r="E37" s="144"/>
      <c r="F37" s="144"/>
      <c r="G37" s="305"/>
      <c r="H37" s="305"/>
      <c r="I37" s="305"/>
      <c r="J37" s="305"/>
      <c r="K37" s="305"/>
      <c r="L37" s="305"/>
      <c r="M37" s="305"/>
      <c r="N37" s="305"/>
      <c r="O37" s="305"/>
      <c r="P37" s="305"/>
    </row>
    <row r="38" spans="1:16">
      <c r="A38" s="127">
        <v>6.1</v>
      </c>
      <c r="B38" s="130" t="s">
        <v>183</v>
      </c>
      <c r="C38" s="131" t="s">
        <v>184</v>
      </c>
      <c r="D38" s="131" t="s">
        <v>174</v>
      </c>
      <c r="E38" s="144">
        <v>550</v>
      </c>
      <c r="F38" s="144"/>
      <c r="G38" s="305"/>
      <c r="H38" s="305"/>
      <c r="I38" s="305"/>
      <c r="J38" s="305"/>
      <c r="K38" s="305"/>
      <c r="L38" s="305"/>
      <c r="M38" s="305"/>
      <c r="N38" s="305"/>
      <c r="O38" s="305"/>
      <c r="P38" s="305"/>
    </row>
    <row r="39" spans="1:16">
      <c r="A39" s="127">
        <v>6.2</v>
      </c>
      <c r="B39" s="132" t="s">
        <v>185</v>
      </c>
      <c r="C39" s="119">
        <v>10</v>
      </c>
      <c r="D39" s="131" t="s">
        <v>174</v>
      </c>
      <c r="E39" s="144">
        <v>180</v>
      </c>
      <c r="F39" s="144">
        <f t="shared" ref="F39" si="8">E39*$C39</f>
        <v>1800</v>
      </c>
      <c r="G39" s="305"/>
      <c r="H39" s="305"/>
      <c r="I39" s="305"/>
      <c r="J39" s="305"/>
      <c r="K39" s="305"/>
      <c r="L39" s="305"/>
      <c r="M39" s="305"/>
      <c r="N39" s="305"/>
      <c r="O39" s="305"/>
      <c r="P39" s="305"/>
    </row>
    <row r="40" spans="1:16">
      <c r="A40" s="127">
        <v>6.3</v>
      </c>
      <c r="B40" s="132" t="s">
        <v>186</v>
      </c>
      <c r="C40" s="119">
        <v>30</v>
      </c>
      <c r="D40" s="131" t="s">
        <v>174</v>
      </c>
      <c r="E40" s="144">
        <v>75</v>
      </c>
      <c r="F40" s="144">
        <f t="shared" ref="F40" si="9">E40*$C40</f>
        <v>2250</v>
      </c>
      <c r="G40" s="305"/>
      <c r="H40" s="387">
        <v>12.707096280587509</v>
      </c>
      <c r="I40" s="387">
        <v>7.2929037194124913</v>
      </c>
      <c r="J40" s="363">
        <f>G40+H40</f>
        <v>12.707096280587509</v>
      </c>
      <c r="K40" s="363">
        <f>J40-C40</f>
        <v>-17.292903719412493</v>
      </c>
      <c r="L40" s="364">
        <f>E40*G40</f>
        <v>0</v>
      </c>
      <c r="M40" s="364">
        <f>E40*H40</f>
        <v>953.03222104406314</v>
      </c>
      <c r="N40" s="391">
        <f>+I40*E40</f>
        <v>546.96777895593686</v>
      </c>
      <c r="O40" s="364">
        <f>L40+M40</f>
        <v>953.03222104406314</v>
      </c>
      <c r="P40" s="364">
        <f>O40-F40</f>
        <v>-1296.9677789559369</v>
      </c>
    </row>
    <row r="41" spans="1:16">
      <c r="A41" s="127">
        <v>6.4</v>
      </c>
      <c r="B41" s="132" t="s">
        <v>187</v>
      </c>
      <c r="C41" s="119">
        <v>25</v>
      </c>
      <c r="D41" s="131" t="s">
        <v>174</v>
      </c>
      <c r="E41" s="144">
        <v>65</v>
      </c>
      <c r="F41" s="144">
        <f t="shared" ref="F41" si="10">E41*$C41</f>
        <v>1625</v>
      </c>
      <c r="G41" s="305"/>
      <c r="H41" s="305"/>
      <c r="I41" s="305"/>
      <c r="J41" s="305"/>
      <c r="K41" s="305"/>
      <c r="L41" s="305"/>
      <c r="M41" s="305"/>
      <c r="N41" s="305"/>
      <c r="O41" s="305"/>
      <c r="P41" s="305"/>
    </row>
    <row r="42" spans="1:16">
      <c r="A42" s="127"/>
      <c r="B42" s="132"/>
      <c r="C42" s="119"/>
      <c r="D42" s="131"/>
      <c r="E42" s="144"/>
      <c r="F42" s="144"/>
      <c r="G42" s="305"/>
      <c r="H42" s="305"/>
      <c r="I42" s="305"/>
      <c r="J42" s="305"/>
      <c r="K42" s="305"/>
      <c r="L42" s="305"/>
      <c r="M42" s="305"/>
      <c r="N42" s="305"/>
      <c r="O42" s="305"/>
      <c r="P42" s="305"/>
    </row>
    <row r="43" spans="1:16" ht="72.5">
      <c r="A43" s="127">
        <v>7</v>
      </c>
      <c r="B43" s="132" t="s">
        <v>188</v>
      </c>
      <c r="C43" s="121"/>
      <c r="D43" s="128"/>
      <c r="E43" s="144"/>
      <c r="F43" s="144"/>
      <c r="G43" s="305"/>
      <c r="H43" s="305"/>
      <c r="I43" s="305"/>
      <c r="J43" s="305"/>
      <c r="K43" s="305"/>
      <c r="L43" s="305"/>
      <c r="M43" s="305"/>
      <c r="N43" s="305"/>
      <c r="O43" s="305"/>
      <c r="P43" s="305"/>
    </row>
    <row r="44" spans="1:16">
      <c r="A44" s="127"/>
      <c r="B44" s="44"/>
      <c r="C44" s="121"/>
      <c r="D44" s="128"/>
      <c r="E44" s="144"/>
      <c r="F44" s="144"/>
      <c r="G44" s="305"/>
      <c r="H44" s="305"/>
      <c r="I44" s="305"/>
      <c r="J44" s="305"/>
      <c r="K44" s="305"/>
      <c r="L44" s="305"/>
      <c r="M44" s="305"/>
      <c r="N44" s="305"/>
      <c r="O44" s="305"/>
      <c r="P44" s="305"/>
    </row>
    <row r="45" spans="1:16">
      <c r="A45" s="127">
        <v>7.1</v>
      </c>
      <c r="B45" s="44" t="s">
        <v>189</v>
      </c>
      <c r="C45" s="121" t="s">
        <v>184</v>
      </c>
      <c r="D45" s="128" t="s">
        <v>174</v>
      </c>
      <c r="E45" s="144">
        <v>450</v>
      </c>
      <c r="F45" s="144"/>
      <c r="G45" s="305"/>
      <c r="H45" s="305"/>
      <c r="I45" s="305"/>
      <c r="J45" s="305"/>
      <c r="K45" s="305"/>
      <c r="L45" s="305"/>
      <c r="M45" s="305"/>
      <c r="N45" s="305"/>
      <c r="O45" s="305"/>
      <c r="P45" s="305"/>
    </row>
    <row r="46" spans="1:16">
      <c r="A46" s="129"/>
      <c r="B46" s="124"/>
      <c r="C46" s="121"/>
      <c r="D46" s="121"/>
      <c r="E46" s="144"/>
      <c r="F46" s="144"/>
      <c r="G46" s="305"/>
      <c r="H46" s="305"/>
      <c r="I46" s="305"/>
      <c r="J46" s="305"/>
      <c r="K46" s="305"/>
      <c r="L46" s="305"/>
      <c r="M46" s="305"/>
      <c r="N46" s="305"/>
      <c r="O46" s="305"/>
      <c r="P46" s="305"/>
    </row>
    <row r="47" spans="1:16" ht="116">
      <c r="A47" s="133">
        <v>8</v>
      </c>
      <c r="B47" s="44" t="s">
        <v>190</v>
      </c>
      <c r="C47" s="125">
        <v>4</v>
      </c>
      <c r="D47" s="121" t="s">
        <v>191</v>
      </c>
      <c r="E47" s="144">
        <v>1250</v>
      </c>
      <c r="F47" s="144">
        <f>E47*$C47</f>
        <v>5000</v>
      </c>
      <c r="G47" s="305"/>
      <c r="H47" s="387">
        <v>2.5414192561175017</v>
      </c>
      <c r="I47" s="387">
        <v>1.4585807438824983</v>
      </c>
      <c r="J47" s="363">
        <f>G47+H47</f>
        <v>2.5414192561175017</v>
      </c>
      <c r="K47" s="363">
        <f>J47-C47</f>
        <v>-1.4585807438824983</v>
      </c>
      <c r="L47" s="364">
        <f>E47*G47</f>
        <v>0</v>
      </c>
      <c r="M47" s="364">
        <f>E47*H47</f>
        <v>3176.774070146877</v>
      </c>
      <c r="N47" s="391">
        <f>+I47*E47</f>
        <v>1823.2259298531228</v>
      </c>
      <c r="O47" s="364">
        <f>L47+M47</f>
        <v>3176.774070146877</v>
      </c>
      <c r="P47" s="364">
        <f>O47-F47</f>
        <v>-1823.225929853123</v>
      </c>
    </row>
    <row r="48" spans="1:16">
      <c r="A48" s="133"/>
      <c r="B48" s="134"/>
      <c r="C48" s="125"/>
      <c r="D48" s="121"/>
      <c r="E48" s="144"/>
      <c r="F48" s="144"/>
      <c r="G48" s="305"/>
      <c r="H48" s="305"/>
      <c r="I48" s="305"/>
      <c r="J48" s="305"/>
      <c r="K48" s="305"/>
      <c r="L48" s="305"/>
      <c r="M48" s="305"/>
      <c r="N48" s="305"/>
      <c r="O48" s="305"/>
      <c r="P48" s="305"/>
    </row>
    <row r="49" spans="1:16" ht="116">
      <c r="A49" s="133">
        <v>9</v>
      </c>
      <c r="B49" s="44" t="s">
        <v>192</v>
      </c>
      <c r="C49" s="125">
        <v>4</v>
      </c>
      <c r="D49" s="121" t="s">
        <v>191</v>
      </c>
      <c r="E49" s="144">
        <v>950</v>
      </c>
      <c r="F49" s="144">
        <f>E49*$C49</f>
        <v>3800</v>
      </c>
      <c r="G49" s="305"/>
      <c r="H49" s="387">
        <v>2.5414192561175017</v>
      </c>
      <c r="I49" s="387">
        <v>1.4585807438824983</v>
      </c>
      <c r="J49" s="363">
        <f>G49+H49</f>
        <v>2.5414192561175017</v>
      </c>
      <c r="K49" s="363">
        <f>J49-C49</f>
        <v>-1.4585807438824983</v>
      </c>
      <c r="L49" s="364">
        <f>E49*G49</f>
        <v>0</v>
      </c>
      <c r="M49" s="364">
        <f>E49*H49</f>
        <v>2414.3482933116265</v>
      </c>
      <c r="N49" s="391">
        <f>+I49*E49</f>
        <v>1385.6517066883735</v>
      </c>
      <c r="O49" s="364">
        <f>L49+M49</f>
        <v>2414.3482933116265</v>
      </c>
      <c r="P49" s="364">
        <f>O49-F49</f>
        <v>-1385.6517066883735</v>
      </c>
    </row>
    <row r="50" spans="1:16">
      <c r="A50" s="133"/>
      <c r="B50" s="134"/>
      <c r="C50" s="125"/>
      <c r="D50" s="121"/>
      <c r="E50" s="144"/>
      <c r="F50" s="144"/>
      <c r="G50" s="305"/>
      <c r="H50" s="305"/>
      <c r="I50" s="305"/>
      <c r="J50" s="305"/>
      <c r="K50" s="305"/>
      <c r="L50" s="305"/>
      <c r="M50" s="305"/>
      <c r="N50" s="305"/>
      <c r="O50" s="305"/>
      <c r="P50" s="305"/>
    </row>
    <row r="51" spans="1:16" ht="116">
      <c r="A51" s="133">
        <v>10</v>
      </c>
      <c r="B51" s="44" t="s">
        <v>193</v>
      </c>
      <c r="C51" s="125">
        <v>1</v>
      </c>
      <c r="D51" s="121" t="s">
        <v>191</v>
      </c>
      <c r="E51" s="144">
        <v>1800</v>
      </c>
      <c r="F51" s="144">
        <f>E51*$C51</f>
        <v>1800</v>
      </c>
      <c r="G51" s="305"/>
      <c r="H51" s="387">
        <v>0.63535481402937544</v>
      </c>
      <c r="I51" s="387">
        <v>0.36464518597062456</v>
      </c>
      <c r="J51" s="363">
        <f>G51+H51</f>
        <v>0.63535481402937544</v>
      </c>
      <c r="K51" s="363">
        <f>J51-C51</f>
        <v>-0.36464518597062456</v>
      </c>
      <c r="L51" s="364">
        <f>E51*G51</f>
        <v>0</v>
      </c>
      <c r="M51" s="364">
        <f>E51*H51</f>
        <v>1143.6386652528759</v>
      </c>
      <c r="N51" s="391">
        <f>+I51*E51</f>
        <v>656.36133474712426</v>
      </c>
      <c r="O51" s="364">
        <f>L51+M51</f>
        <v>1143.6386652528759</v>
      </c>
      <c r="P51" s="364">
        <f>O51-F51</f>
        <v>-656.36133474712415</v>
      </c>
    </row>
    <row r="52" spans="1:16">
      <c r="A52" s="133"/>
      <c r="B52" s="134"/>
      <c r="C52" s="125"/>
      <c r="D52" s="121"/>
      <c r="E52" s="144"/>
      <c r="F52" s="144"/>
      <c r="G52" s="305"/>
      <c r="H52" s="305"/>
      <c r="I52" s="305"/>
      <c r="J52" s="305"/>
      <c r="K52" s="305"/>
      <c r="L52" s="305"/>
      <c r="M52" s="305"/>
      <c r="N52" s="305"/>
      <c r="O52" s="305"/>
      <c r="P52" s="305"/>
    </row>
    <row r="53" spans="1:16" ht="116">
      <c r="A53" s="133">
        <v>11</v>
      </c>
      <c r="B53" s="44" t="s">
        <v>194</v>
      </c>
      <c r="C53" s="125">
        <v>1</v>
      </c>
      <c r="D53" s="121" t="s">
        <v>191</v>
      </c>
      <c r="E53" s="144">
        <v>2000</v>
      </c>
      <c r="F53" s="144">
        <f>E53*$C53</f>
        <v>2000</v>
      </c>
      <c r="G53" s="305"/>
      <c r="H53" s="387">
        <v>0.63535481402937544</v>
      </c>
      <c r="I53" s="387">
        <v>0.36464518597062456</v>
      </c>
      <c r="J53" s="363">
        <f>G53+H53</f>
        <v>0.63535481402937544</v>
      </c>
      <c r="K53" s="363">
        <f>J53-C53</f>
        <v>-0.36464518597062456</v>
      </c>
      <c r="L53" s="364">
        <f>E53*G53</f>
        <v>0</v>
      </c>
      <c r="M53" s="364">
        <f>E53*H53</f>
        <v>1270.7096280587509</v>
      </c>
      <c r="N53" s="391">
        <f>+I53*E53</f>
        <v>729.29037194124908</v>
      </c>
      <c r="O53" s="364">
        <f>L53+M53</f>
        <v>1270.7096280587509</v>
      </c>
      <c r="P53" s="364">
        <f>O53-F53</f>
        <v>-729.29037194124908</v>
      </c>
    </row>
    <row r="54" spans="1:16">
      <c r="A54" s="133"/>
      <c r="B54" s="134"/>
      <c r="C54" s="125"/>
      <c r="D54" s="121"/>
      <c r="E54" s="144"/>
      <c r="F54" s="144"/>
      <c r="G54" s="305"/>
      <c r="H54" s="305"/>
      <c r="I54" s="305"/>
      <c r="J54" s="305"/>
      <c r="K54" s="305"/>
      <c r="L54" s="305"/>
      <c r="M54" s="305"/>
      <c r="N54" s="305"/>
      <c r="O54" s="305"/>
      <c r="P54" s="305"/>
    </row>
    <row r="55" spans="1:16" ht="188.5">
      <c r="A55" s="133">
        <v>12</v>
      </c>
      <c r="B55" s="134" t="s">
        <v>195</v>
      </c>
      <c r="C55" s="125">
        <v>2</v>
      </c>
      <c r="D55" s="121" t="s">
        <v>196</v>
      </c>
      <c r="E55" s="144">
        <v>950</v>
      </c>
      <c r="F55" s="144">
        <f>E55*$C55</f>
        <v>1900</v>
      </c>
      <c r="G55" s="305"/>
      <c r="H55" s="387">
        <v>1.2707096280587509</v>
      </c>
      <c r="I55" s="387">
        <v>0.72929037194124913</v>
      </c>
      <c r="J55" s="363">
        <f>G55+H55</f>
        <v>1.2707096280587509</v>
      </c>
      <c r="K55" s="363">
        <f>J55-C55</f>
        <v>-0.72929037194124913</v>
      </c>
      <c r="L55" s="364">
        <f>E55*G55</f>
        <v>0</v>
      </c>
      <c r="M55" s="364">
        <f>E55*H55</f>
        <v>1207.1741466558133</v>
      </c>
      <c r="N55" s="391">
        <f>+I55*E55</f>
        <v>692.82585334418673</v>
      </c>
      <c r="O55" s="364">
        <f>L55+M55</f>
        <v>1207.1741466558133</v>
      </c>
      <c r="P55" s="364">
        <f>O55-F55</f>
        <v>-692.82585334418673</v>
      </c>
    </row>
    <row r="56" spans="1:16">
      <c r="A56" s="133"/>
      <c r="B56" s="134"/>
      <c r="C56" s="125"/>
      <c r="D56" s="121"/>
      <c r="E56" s="144"/>
      <c r="F56" s="144"/>
      <c r="G56" s="305"/>
      <c r="H56" s="305"/>
      <c r="I56" s="305"/>
      <c r="J56" s="305"/>
      <c r="K56" s="305"/>
      <c r="L56" s="305"/>
      <c r="M56" s="305"/>
      <c r="N56" s="305"/>
      <c r="O56" s="305"/>
      <c r="P56" s="305"/>
    </row>
    <row r="57" spans="1:16" ht="101.5">
      <c r="A57" s="133">
        <v>13</v>
      </c>
      <c r="B57" s="134" t="s">
        <v>197</v>
      </c>
      <c r="C57" s="125">
        <v>2</v>
      </c>
      <c r="D57" s="121" t="s">
        <v>196</v>
      </c>
      <c r="E57" s="144">
        <v>850</v>
      </c>
      <c r="F57" s="144">
        <f>E57*$C57</f>
        <v>1700</v>
      </c>
      <c r="G57" s="305"/>
      <c r="H57" s="387">
        <v>1.2707096280587509</v>
      </c>
      <c r="I57" s="387">
        <v>0.72929037194124913</v>
      </c>
      <c r="J57" s="363">
        <f>G57+H57</f>
        <v>1.2707096280587509</v>
      </c>
      <c r="K57" s="363">
        <f>J57-C57</f>
        <v>-0.72929037194124913</v>
      </c>
      <c r="L57" s="364">
        <f>E57*G57</f>
        <v>0</v>
      </c>
      <c r="M57" s="364">
        <f>E57*H57</f>
        <v>1080.1031838499382</v>
      </c>
      <c r="N57" s="391">
        <f>+I57*E57</f>
        <v>619.8968161500618</v>
      </c>
      <c r="O57" s="364">
        <f>L57+M57</f>
        <v>1080.1031838499382</v>
      </c>
      <c r="P57" s="364">
        <f>O57-F57</f>
        <v>-619.8968161500618</v>
      </c>
    </row>
    <row r="58" spans="1:16">
      <c r="A58" s="133"/>
      <c r="B58" s="134"/>
      <c r="C58" s="125"/>
      <c r="D58" s="121"/>
      <c r="E58" s="144"/>
      <c r="F58" s="144"/>
      <c r="G58" s="305"/>
      <c r="H58" s="305"/>
      <c r="I58" s="305"/>
      <c r="J58" s="305"/>
      <c r="K58" s="305"/>
      <c r="L58" s="305"/>
      <c r="M58" s="305"/>
      <c r="N58" s="305"/>
      <c r="O58" s="305"/>
      <c r="P58" s="305"/>
    </row>
    <row r="59" spans="1:16" ht="29">
      <c r="A59" s="133">
        <v>14</v>
      </c>
      <c r="B59" s="124" t="s">
        <v>198</v>
      </c>
      <c r="C59" s="125" t="s">
        <v>184</v>
      </c>
      <c r="D59" s="121" t="s">
        <v>196</v>
      </c>
      <c r="E59" s="144">
        <v>1500</v>
      </c>
      <c r="F59" s="144"/>
      <c r="G59" s="305"/>
      <c r="H59" s="305"/>
      <c r="I59" s="305"/>
      <c r="J59" s="305"/>
      <c r="K59" s="305"/>
      <c r="L59" s="305"/>
      <c r="M59" s="305"/>
      <c r="N59" s="305"/>
      <c r="O59" s="305"/>
      <c r="P59" s="305"/>
    </row>
    <row r="60" spans="1:16">
      <c r="A60" s="133"/>
      <c r="B60" s="124"/>
      <c r="C60" s="125"/>
      <c r="D60" s="121"/>
      <c r="E60" s="144"/>
      <c r="F60" s="144"/>
      <c r="G60" s="305"/>
      <c r="H60" s="305"/>
      <c r="I60" s="305"/>
      <c r="J60" s="305"/>
      <c r="K60" s="305"/>
      <c r="L60" s="305"/>
      <c r="M60" s="305"/>
      <c r="N60" s="305"/>
      <c r="O60" s="305"/>
      <c r="P60" s="305"/>
    </row>
    <row r="61" spans="1:16" ht="188.5">
      <c r="A61" s="135">
        <v>15</v>
      </c>
      <c r="B61" s="44" t="s">
        <v>199</v>
      </c>
      <c r="C61" s="125">
        <v>3</v>
      </c>
      <c r="D61" s="121" t="s">
        <v>196</v>
      </c>
      <c r="E61" s="144">
        <v>1250</v>
      </c>
      <c r="F61" s="144">
        <f>E61*$C61</f>
        <v>3750</v>
      </c>
      <c r="G61" s="305"/>
      <c r="H61" s="387">
        <v>1.9060644420881263</v>
      </c>
      <c r="I61" s="387">
        <v>1.0939355579118737</v>
      </c>
      <c r="J61" s="363">
        <f>G61+H61</f>
        <v>1.9060644420881263</v>
      </c>
      <c r="K61" s="363">
        <f>J61-C61</f>
        <v>-1.0939355579118737</v>
      </c>
      <c r="L61" s="364">
        <f>E61*G61</f>
        <v>0</v>
      </c>
      <c r="M61" s="364">
        <f>E61*H61</f>
        <v>2382.5805526101581</v>
      </c>
      <c r="N61" s="391">
        <f>+I61*E61</f>
        <v>1367.4194473898422</v>
      </c>
      <c r="O61" s="364">
        <f>L61+M61</f>
        <v>2382.5805526101581</v>
      </c>
      <c r="P61" s="364">
        <f>O61-F61</f>
        <v>-1367.4194473898419</v>
      </c>
    </row>
    <row r="62" spans="1:16">
      <c r="A62" s="135"/>
      <c r="B62" s="124"/>
      <c r="C62" s="125"/>
      <c r="D62" s="121"/>
      <c r="E62" s="144"/>
      <c r="F62" s="144"/>
      <c r="G62" s="305"/>
      <c r="H62" s="305"/>
      <c r="I62" s="305"/>
      <c r="J62" s="305"/>
      <c r="K62" s="305"/>
      <c r="L62" s="305"/>
      <c r="M62" s="305"/>
      <c r="N62" s="305"/>
      <c r="O62" s="305"/>
      <c r="P62" s="305"/>
    </row>
    <row r="63" spans="1:16" ht="188.5">
      <c r="A63" s="133">
        <v>16</v>
      </c>
      <c r="B63" s="44" t="s">
        <v>200</v>
      </c>
      <c r="C63" s="125">
        <v>2</v>
      </c>
      <c r="D63" s="121" t="s">
        <v>196</v>
      </c>
      <c r="E63" s="144">
        <v>1500</v>
      </c>
      <c r="F63" s="144">
        <f>E63*$C63</f>
        <v>3000</v>
      </c>
      <c r="G63" s="305"/>
      <c r="H63" s="387">
        <v>1.2707096280587509</v>
      </c>
      <c r="I63" s="387">
        <v>0.72929037194124913</v>
      </c>
      <c r="J63" s="363">
        <f>G63+H63</f>
        <v>1.2707096280587509</v>
      </c>
      <c r="K63" s="363">
        <f>J63-C63</f>
        <v>-0.72929037194124913</v>
      </c>
      <c r="L63" s="364">
        <f>E63*G63</f>
        <v>0</v>
      </c>
      <c r="M63" s="364">
        <f>E63*H63</f>
        <v>1906.0644420881263</v>
      </c>
      <c r="N63" s="391">
        <f>+I63*E63</f>
        <v>1093.9355579118737</v>
      </c>
      <c r="O63" s="364">
        <f>L63+M63</f>
        <v>1906.0644420881263</v>
      </c>
      <c r="P63" s="364">
        <f>O63-F63</f>
        <v>-1093.9355579118737</v>
      </c>
    </row>
    <row r="64" spans="1:16">
      <c r="A64" s="133"/>
      <c r="B64" s="124"/>
      <c r="C64" s="125"/>
      <c r="D64" s="121"/>
      <c r="E64" s="144"/>
      <c r="F64" s="144"/>
      <c r="G64" s="305"/>
      <c r="H64" s="305"/>
      <c r="I64" s="305"/>
      <c r="J64" s="305"/>
      <c r="K64" s="305"/>
      <c r="L64" s="305"/>
      <c r="M64" s="305"/>
      <c r="N64" s="305"/>
      <c r="O64" s="305"/>
      <c r="P64" s="305"/>
    </row>
    <row r="65" spans="1:16" ht="174">
      <c r="A65" s="133">
        <v>17</v>
      </c>
      <c r="B65" s="44" t="s">
        <v>201</v>
      </c>
      <c r="C65" s="125" t="s">
        <v>184</v>
      </c>
      <c r="D65" s="121" t="s">
        <v>196</v>
      </c>
      <c r="E65" s="144">
        <v>1500</v>
      </c>
      <c r="F65" s="144"/>
      <c r="G65" s="305"/>
      <c r="H65" s="305"/>
      <c r="I65" s="305"/>
      <c r="J65" s="305"/>
      <c r="K65" s="305"/>
      <c r="L65" s="305"/>
      <c r="M65" s="305"/>
      <c r="N65" s="305"/>
      <c r="O65" s="305"/>
      <c r="P65" s="305"/>
    </row>
    <row r="66" spans="1:16">
      <c r="A66" s="133"/>
      <c r="B66" s="124" t="s">
        <v>51</v>
      </c>
      <c r="C66" s="125"/>
      <c r="D66" s="121"/>
      <c r="E66" s="144"/>
      <c r="F66" s="144"/>
      <c r="G66" s="305"/>
      <c r="H66" s="305"/>
      <c r="I66" s="305"/>
      <c r="J66" s="305"/>
      <c r="K66" s="305"/>
      <c r="L66" s="305"/>
      <c r="M66" s="305"/>
      <c r="N66" s="305"/>
      <c r="O66" s="305"/>
      <c r="P66" s="305"/>
    </row>
    <row r="67" spans="1:16" ht="217.5">
      <c r="A67" s="133">
        <v>18</v>
      </c>
      <c r="B67" s="44" t="s">
        <v>227</v>
      </c>
      <c r="C67" s="125">
        <v>1</v>
      </c>
      <c r="D67" s="121" t="s">
        <v>196</v>
      </c>
      <c r="E67" s="144">
        <v>1500</v>
      </c>
      <c r="F67" s="144">
        <f>E67*$C67</f>
        <v>1500</v>
      </c>
      <c r="G67" s="305"/>
      <c r="H67" s="387">
        <v>0.63535481402937544</v>
      </c>
      <c r="I67" s="387">
        <v>0.36464518597062456</v>
      </c>
      <c r="J67" s="363">
        <f>G67+H67</f>
        <v>0.63535481402937544</v>
      </c>
      <c r="K67" s="363">
        <f>J67-C67</f>
        <v>-0.36464518597062456</v>
      </c>
      <c r="L67" s="364">
        <f>E67*G67</f>
        <v>0</v>
      </c>
      <c r="M67" s="364">
        <f>E67*H67</f>
        <v>953.03222104406314</v>
      </c>
      <c r="N67" s="391">
        <f>+I67*E67</f>
        <v>546.96777895593686</v>
      </c>
      <c r="O67" s="364">
        <f>L67+M67</f>
        <v>953.03222104406314</v>
      </c>
      <c r="P67" s="364">
        <f>O67-F67</f>
        <v>-546.96777895593686</v>
      </c>
    </row>
    <row r="68" spans="1:16">
      <c r="A68" s="133"/>
      <c r="B68" s="124"/>
      <c r="C68" s="125"/>
      <c r="D68" s="121"/>
      <c r="E68" s="144"/>
      <c r="F68" s="144"/>
      <c r="G68" s="305"/>
      <c r="H68" s="305"/>
      <c r="I68" s="305"/>
      <c r="J68" s="305"/>
      <c r="K68" s="305"/>
      <c r="L68" s="305"/>
      <c r="M68" s="305"/>
      <c r="N68" s="305"/>
      <c r="O68" s="305"/>
      <c r="P68" s="305"/>
    </row>
    <row r="69" spans="1:16" ht="43.5">
      <c r="A69" s="133">
        <v>19</v>
      </c>
      <c r="B69" s="124" t="s">
        <v>202</v>
      </c>
      <c r="C69" s="125">
        <v>4</v>
      </c>
      <c r="D69" s="121" t="s">
        <v>111</v>
      </c>
      <c r="E69" s="144">
        <v>4000</v>
      </c>
      <c r="F69" s="144">
        <f>E69*$C69</f>
        <v>16000</v>
      </c>
      <c r="G69" s="305"/>
      <c r="H69" s="387">
        <v>2.5414192561175017</v>
      </c>
      <c r="I69" s="387">
        <v>1.4585807438824983</v>
      </c>
      <c r="J69" s="363">
        <f>G69+H69</f>
        <v>2.5414192561175017</v>
      </c>
      <c r="K69" s="363">
        <f>J69-C69</f>
        <v>-1.4585807438824983</v>
      </c>
      <c r="L69" s="364">
        <f>E69*G69</f>
        <v>0</v>
      </c>
      <c r="M69" s="364">
        <f>E69*H69</f>
        <v>10165.677024470007</v>
      </c>
      <c r="N69" s="391">
        <f>+I69*E69</f>
        <v>5834.3229755299926</v>
      </c>
      <c r="O69" s="364">
        <f>L69+M69</f>
        <v>10165.677024470007</v>
      </c>
      <c r="P69" s="364">
        <f>O69-F69</f>
        <v>-5834.3229755299926</v>
      </c>
    </row>
    <row r="70" spans="1:16">
      <c r="A70" s="133"/>
      <c r="B70" s="124"/>
      <c r="C70" s="125"/>
      <c r="D70" s="121"/>
      <c r="E70" s="144"/>
      <c r="F70" s="144"/>
      <c r="G70" s="305"/>
      <c r="H70" s="305"/>
      <c r="I70" s="305"/>
      <c r="J70" s="305"/>
      <c r="K70" s="305"/>
      <c r="L70" s="305"/>
      <c r="M70" s="305"/>
      <c r="N70" s="305"/>
      <c r="O70" s="305"/>
      <c r="P70" s="305"/>
    </row>
    <row r="71" spans="1:16" ht="43.5">
      <c r="A71" s="133">
        <v>20</v>
      </c>
      <c r="B71" s="124" t="s">
        <v>203</v>
      </c>
      <c r="C71" s="125" t="s">
        <v>184</v>
      </c>
      <c r="D71" s="121" t="s">
        <v>111</v>
      </c>
      <c r="E71" s="144">
        <v>4000</v>
      </c>
      <c r="F71" s="144"/>
      <c r="G71" s="305"/>
      <c r="H71" s="305"/>
      <c r="I71" s="305"/>
      <c r="J71" s="305"/>
      <c r="K71" s="305"/>
      <c r="L71" s="305"/>
      <c r="M71" s="305"/>
      <c r="N71" s="305"/>
      <c r="O71" s="305"/>
      <c r="P71" s="305"/>
    </row>
    <row r="72" spans="1:16">
      <c r="A72" s="133"/>
      <c r="B72" s="124"/>
      <c r="C72" s="125"/>
      <c r="D72" s="121"/>
      <c r="E72" s="144"/>
      <c r="F72" s="144"/>
      <c r="G72" s="305"/>
      <c r="H72" s="305"/>
      <c r="I72" s="305"/>
      <c r="J72" s="305"/>
      <c r="K72" s="305"/>
      <c r="L72" s="305"/>
      <c r="M72" s="305"/>
      <c r="N72" s="305"/>
      <c r="O72" s="305"/>
      <c r="P72" s="305"/>
    </row>
    <row r="73" spans="1:16" ht="43.5">
      <c r="A73" s="133">
        <v>21</v>
      </c>
      <c r="B73" s="124" t="s">
        <v>204</v>
      </c>
      <c r="C73" s="125" t="s">
        <v>184</v>
      </c>
      <c r="D73" s="121" t="s">
        <v>111</v>
      </c>
      <c r="E73" s="144">
        <v>1500</v>
      </c>
      <c r="F73" s="144"/>
      <c r="G73" s="305"/>
      <c r="H73" s="305"/>
      <c r="I73" s="305"/>
      <c r="J73" s="305"/>
      <c r="K73" s="305"/>
      <c r="L73" s="305"/>
      <c r="M73" s="305"/>
      <c r="N73" s="305"/>
      <c r="O73" s="305"/>
      <c r="P73" s="305"/>
    </row>
    <row r="74" spans="1:16">
      <c r="A74" s="133"/>
      <c r="B74" s="124"/>
      <c r="C74" s="125"/>
      <c r="D74" s="121"/>
      <c r="E74" s="144"/>
      <c r="F74" s="144"/>
      <c r="G74" s="305"/>
      <c r="H74" s="305"/>
      <c r="I74" s="305"/>
      <c r="J74" s="305"/>
      <c r="K74" s="305"/>
      <c r="L74" s="305"/>
      <c r="M74" s="305"/>
      <c r="N74" s="305"/>
      <c r="O74" s="305"/>
      <c r="P74" s="305"/>
    </row>
    <row r="75" spans="1:16" ht="58">
      <c r="A75" s="129">
        <v>22</v>
      </c>
      <c r="B75" s="124" t="s">
        <v>205</v>
      </c>
      <c r="C75" s="121"/>
      <c r="D75" s="121"/>
      <c r="E75" s="144"/>
      <c r="F75" s="144"/>
      <c r="G75" s="305"/>
      <c r="H75" s="305"/>
      <c r="I75" s="305"/>
      <c r="J75" s="305"/>
      <c r="K75" s="305"/>
      <c r="L75" s="305"/>
      <c r="M75" s="305"/>
      <c r="N75" s="305"/>
      <c r="O75" s="305"/>
      <c r="P75" s="305"/>
    </row>
    <row r="76" spans="1:16">
      <c r="A76" s="129"/>
      <c r="B76" s="124"/>
      <c r="C76" s="121"/>
      <c r="D76" s="121"/>
      <c r="E76" s="144"/>
      <c r="F76" s="144"/>
      <c r="G76" s="305"/>
      <c r="H76" s="305"/>
      <c r="I76" s="305"/>
      <c r="J76" s="305"/>
      <c r="K76" s="305"/>
      <c r="L76" s="305"/>
      <c r="M76" s="305"/>
      <c r="N76" s="305"/>
      <c r="O76" s="305"/>
      <c r="P76" s="305"/>
    </row>
    <row r="77" spans="1:16">
      <c r="A77" s="129" t="s">
        <v>19</v>
      </c>
      <c r="B77" s="124" t="s">
        <v>206</v>
      </c>
      <c r="C77" s="121">
        <v>30</v>
      </c>
      <c r="D77" s="121" t="s">
        <v>174</v>
      </c>
      <c r="E77" s="144">
        <v>220</v>
      </c>
      <c r="F77" s="144">
        <f t="shared" ref="F77" si="11">E77*$C77</f>
        <v>6600</v>
      </c>
      <c r="G77" s="305"/>
      <c r="H77" s="387">
        <v>17.78993479282251</v>
      </c>
      <c r="I77" s="387">
        <v>10.21006520717749</v>
      </c>
      <c r="J77" s="363">
        <f>G77+H77</f>
        <v>17.78993479282251</v>
      </c>
      <c r="K77" s="363">
        <f>J77-C77</f>
        <v>-12.21006520717749</v>
      </c>
      <c r="L77" s="364">
        <f>E77*G77</f>
        <v>0</v>
      </c>
      <c r="M77" s="364">
        <f>E77*H77</f>
        <v>3913.7856544209521</v>
      </c>
      <c r="N77" s="391">
        <f t="shared" ref="N77:N78" si="12">+I77*E77</f>
        <v>2246.2143455790479</v>
      </c>
      <c r="O77" s="364">
        <f>L77+M77</f>
        <v>3913.7856544209521</v>
      </c>
      <c r="P77" s="364">
        <f>O77-F77</f>
        <v>-2686.2143455790479</v>
      </c>
    </row>
    <row r="78" spans="1:16">
      <c r="A78" s="129" t="s">
        <v>207</v>
      </c>
      <c r="B78" s="124" t="s">
        <v>208</v>
      </c>
      <c r="C78" s="121">
        <v>20</v>
      </c>
      <c r="D78" s="121" t="s">
        <v>174</v>
      </c>
      <c r="E78" s="144">
        <v>130</v>
      </c>
      <c r="F78" s="144">
        <f t="shared" ref="F78" si="13">E78*$C78</f>
        <v>2600</v>
      </c>
      <c r="G78" s="305"/>
      <c r="H78" s="387">
        <v>10.801031838499382</v>
      </c>
      <c r="I78" s="387">
        <v>6.198968161500618</v>
      </c>
      <c r="J78" s="363">
        <f>G78+H78</f>
        <v>10.801031838499382</v>
      </c>
      <c r="K78" s="363">
        <f>J78-C78</f>
        <v>-9.198968161500618</v>
      </c>
      <c r="L78" s="364">
        <f>E78*G78</f>
        <v>0</v>
      </c>
      <c r="M78" s="364">
        <f>E78*H78</f>
        <v>1404.1341390049197</v>
      </c>
      <c r="N78" s="391">
        <f t="shared" si="12"/>
        <v>805.86586099508031</v>
      </c>
      <c r="O78" s="364">
        <f>L78+M78</f>
        <v>1404.1341390049197</v>
      </c>
      <c r="P78" s="364">
        <f>O78-F78</f>
        <v>-1195.8658609950803</v>
      </c>
    </row>
    <row r="79" spans="1:16">
      <c r="A79" s="129"/>
      <c r="B79" s="124"/>
      <c r="C79" s="121"/>
      <c r="D79" s="121"/>
      <c r="E79" s="144"/>
      <c r="F79" s="144"/>
      <c r="G79" s="305"/>
      <c r="H79" s="305"/>
      <c r="I79" s="305"/>
      <c r="J79" s="305"/>
      <c r="K79" s="305"/>
      <c r="L79" s="305"/>
      <c r="M79" s="305"/>
      <c r="N79" s="305"/>
      <c r="O79" s="305"/>
      <c r="P79" s="305"/>
    </row>
    <row r="80" spans="1:16" ht="58">
      <c r="A80" s="129">
        <v>23</v>
      </c>
      <c r="B80" s="124" t="s">
        <v>209</v>
      </c>
      <c r="C80" s="121"/>
      <c r="D80" s="121"/>
      <c r="E80" s="144"/>
      <c r="F80" s="144"/>
      <c r="G80" s="305"/>
      <c r="H80" s="305"/>
      <c r="I80" s="305"/>
      <c r="J80" s="305"/>
      <c r="K80" s="305"/>
      <c r="L80" s="305"/>
      <c r="M80" s="305"/>
      <c r="N80" s="305"/>
      <c r="O80" s="305"/>
      <c r="P80" s="305"/>
    </row>
    <row r="81" spans="1:16">
      <c r="A81" s="129"/>
      <c r="B81" s="124"/>
      <c r="C81" s="121"/>
      <c r="D81" s="121"/>
      <c r="E81" s="144"/>
      <c r="F81" s="144"/>
      <c r="G81" s="305"/>
      <c r="H81" s="305"/>
      <c r="I81" s="305"/>
      <c r="J81" s="305"/>
      <c r="K81" s="305"/>
      <c r="L81" s="305"/>
      <c r="M81" s="305"/>
      <c r="N81" s="305"/>
      <c r="O81" s="305"/>
      <c r="P81" s="305"/>
    </row>
    <row r="82" spans="1:16">
      <c r="A82" s="129" t="s">
        <v>19</v>
      </c>
      <c r="B82" s="124" t="s">
        <v>210</v>
      </c>
      <c r="C82" s="121" t="s">
        <v>184</v>
      </c>
      <c r="D82" s="121" t="s">
        <v>174</v>
      </c>
      <c r="E82" s="144">
        <v>110</v>
      </c>
      <c r="F82" s="144"/>
      <c r="G82" s="305"/>
      <c r="H82" s="305"/>
      <c r="I82" s="305"/>
      <c r="J82" s="305"/>
      <c r="K82" s="305"/>
      <c r="L82" s="305"/>
      <c r="M82" s="305"/>
      <c r="N82" s="305"/>
      <c r="O82" s="305"/>
      <c r="P82" s="305"/>
    </row>
    <row r="83" spans="1:16">
      <c r="A83" s="129" t="s">
        <v>207</v>
      </c>
      <c r="B83" s="124" t="s">
        <v>211</v>
      </c>
      <c r="C83" s="121" t="s">
        <v>184</v>
      </c>
      <c r="D83" s="121" t="s">
        <v>174</v>
      </c>
      <c r="E83" s="144">
        <v>90</v>
      </c>
      <c r="F83" s="144"/>
      <c r="G83" s="305"/>
      <c r="H83" s="305"/>
      <c r="I83" s="305"/>
      <c r="J83" s="305"/>
      <c r="K83" s="305"/>
      <c r="L83" s="305"/>
      <c r="M83" s="305"/>
      <c r="N83" s="305"/>
      <c r="O83" s="305"/>
      <c r="P83" s="305"/>
    </row>
    <row r="84" spans="1:16">
      <c r="A84" s="136"/>
      <c r="B84" s="44"/>
      <c r="C84" s="121"/>
      <c r="D84" s="121"/>
      <c r="E84" s="144"/>
      <c r="F84" s="144"/>
      <c r="G84" s="305"/>
      <c r="H84" s="305"/>
      <c r="I84" s="305"/>
      <c r="J84" s="305"/>
      <c r="K84" s="305"/>
      <c r="L84" s="305"/>
      <c r="M84" s="305"/>
      <c r="N84" s="305"/>
      <c r="O84" s="305"/>
      <c r="P84" s="305"/>
    </row>
    <row r="85" spans="1:16" ht="87">
      <c r="A85" s="129">
        <v>24</v>
      </c>
      <c r="B85" s="124" t="s">
        <v>212</v>
      </c>
      <c r="C85" s="121"/>
      <c r="D85" s="121"/>
      <c r="E85" s="144"/>
      <c r="F85" s="144"/>
      <c r="G85" s="305"/>
      <c r="H85" s="305"/>
      <c r="I85" s="305"/>
      <c r="J85" s="305"/>
      <c r="K85" s="305"/>
      <c r="L85" s="305"/>
      <c r="M85" s="305"/>
      <c r="N85" s="305"/>
      <c r="O85" s="305"/>
      <c r="P85" s="305"/>
    </row>
    <row r="86" spans="1:16">
      <c r="A86" s="136" t="s">
        <v>19</v>
      </c>
      <c r="B86" s="124" t="s">
        <v>213</v>
      </c>
      <c r="C86" s="121">
        <v>3</v>
      </c>
      <c r="D86" s="121" t="s">
        <v>111</v>
      </c>
      <c r="E86" s="144">
        <v>700</v>
      </c>
      <c r="F86" s="144">
        <f t="shared" ref="F86" si="14">E86*$C86</f>
        <v>2100</v>
      </c>
      <c r="G86" s="305"/>
      <c r="H86" s="387">
        <v>1.9060644420881263</v>
      </c>
      <c r="I86" s="387">
        <v>1.0939355579118737</v>
      </c>
      <c r="J86" s="363">
        <f>G86+H86</f>
        <v>1.9060644420881263</v>
      </c>
      <c r="K86" s="363">
        <f>J86-C86</f>
        <v>-1.0939355579118737</v>
      </c>
      <c r="L86" s="364">
        <f>E86*G86</f>
        <v>0</v>
      </c>
      <c r="M86" s="364">
        <f>E86*H86</f>
        <v>1334.2451094616883</v>
      </c>
      <c r="N86" s="391">
        <f t="shared" ref="N86:N87" si="15">+I86*E86</f>
        <v>765.75489053831154</v>
      </c>
      <c r="O86" s="364">
        <f>L86+M86</f>
        <v>1334.2451094616883</v>
      </c>
      <c r="P86" s="364">
        <f>O86-F86</f>
        <v>-765.75489053831166</v>
      </c>
    </row>
    <row r="87" spans="1:16">
      <c r="A87" s="136" t="s">
        <v>207</v>
      </c>
      <c r="B87" s="124" t="s">
        <v>214</v>
      </c>
      <c r="C87" s="121">
        <v>1</v>
      </c>
      <c r="D87" s="121" t="s">
        <v>111</v>
      </c>
      <c r="E87" s="144">
        <v>850</v>
      </c>
      <c r="F87" s="144">
        <f t="shared" ref="F87" si="16">E87*$C87</f>
        <v>850</v>
      </c>
      <c r="G87" s="305"/>
      <c r="H87" s="387">
        <v>0.63535481402937544</v>
      </c>
      <c r="I87" s="387">
        <v>0.36464518597062456</v>
      </c>
      <c r="J87" s="363">
        <f>G87+H87</f>
        <v>0.63535481402937544</v>
      </c>
      <c r="K87" s="363">
        <f>J87-C87</f>
        <v>-0.36464518597062456</v>
      </c>
      <c r="L87" s="364">
        <f>E87*G87</f>
        <v>0</v>
      </c>
      <c r="M87" s="364">
        <f>E87*H87</f>
        <v>540.0515919249691</v>
      </c>
      <c r="N87" s="391">
        <f t="shared" si="15"/>
        <v>309.9484080750309</v>
      </c>
      <c r="O87" s="364">
        <f>L87+M87</f>
        <v>540.0515919249691</v>
      </c>
      <c r="P87" s="364">
        <f>O87-F87</f>
        <v>-309.9484080750309</v>
      </c>
    </row>
    <row r="88" spans="1:16">
      <c r="A88" s="123"/>
      <c r="B88" s="137"/>
      <c r="C88" s="121"/>
      <c r="D88" s="121"/>
      <c r="E88" s="144"/>
      <c r="F88" s="144"/>
      <c r="G88" s="305"/>
      <c r="H88" s="305"/>
      <c r="I88" s="305"/>
      <c r="J88" s="305"/>
      <c r="K88" s="305"/>
      <c r="L88" s="305"/>
      <c r="M88" s="305"/>
      <c r="N88" s="305"/>
      <c r="O88" s="305"/>
      <c r="P88" s="305"/>
    </row>
    <row r="89" spans="1:16" ht="29">
      <c r="A89" s="129">
        <v>25</v>
      </c>
      <c r="B89" s="137" t="s">
        <v>215</v>
      </c>
      <c r="C89" s="121">
        <v>50</v>
      </c>
      <c r="D89" s="121" t="s">
        <v>174</v>
      </c>
      <c r="E89" s="144">
        <v>50</v>
      </c>
      <c r="F89" s="144">
        <f>E89*$C89</f>
        <v>2500</v>
      </c>
      <c r="G89" s="305"/>
      <c r="H89" s="387">
        <v>17.78993479282251</v>
      </c>
      <c r="I89" s="387">
        <v>10.21006520717749</v>
      </c>
      <c r="J89" s="363">
        <f>G89+H89</f>
        <v>17.78993479282251</v>
      </c>
      <c r="K89" s="363">
        <f>J89-C89</f>
        <v>-32.210065207177493</v>
      </c>
      <c r="L89" s="364">
        <f>E89*G89</f>
        <v>0</v>
      </c>
      <c r="M89" s="364">
        <f>E89*H89</f>
        <v>889.49673964112549</v>
      </c>
      <c r="N89" s="391">
        <f>+I89*E89</f>
        <v>510.50326035887446</v>
      </c>
      <c r="O89" s="364">
        <f>L89+M89</f>
        <v>889.49673964112549</v>
      </c>
      <c r="P89" s="364">
        <f>O89-F89</f>
        <v>-1610.5032603588745</v>
      </c>
    </row>
    <row r="90" spans="1:16">
      <c r="A90" s="136"/>
      <c r="B90" s="137"/>
      <c r="C90" s="121"/>
      <c r="D90" s="121"/>
      <c r="E90" s="144"/>
      <c r="F90" s="144"/>
      <c r="G90" s="305"/>
      <c r="H90" s="305"/>
      <c r="I90" s="305"/>
      <c r="J90" s="305"/>
      <c r="K90" s="305"/>
      <c r="L90" s="305"/>
      <c r="M90" s="305"/>
      <c r="N90" s="305"/>
      <c r="O90" s="305"/>
      <c r="P90" s="305"/>
    </row>
    <row r="91" spans="1:16">
      <c r="A91" s="129">
        <v>26</v>
      </c>
      <c r="B91" s="137" t="s">
        <v>216</v>
      </c>
      <c r="C91" s="121">
        <v>5</v>
      </c>
      <c r="D91" s="121" t="s">
        <v>217</v>
      </c>
      <c r="E91" s="144">
        <v>1000</v>
      </c>
      <c r="F91" s="144">
        <f>E91*$C91</f>
        <v>5000</v>
      </c>
      <c r="G91" s="305"/>
      <c r="H91" s="387">
        <v>0.63535481402937544</v>
      </c>
      <c r="I91" s="387">
        <v>0.36464518597062456</v>
      </c>
      <c r="J91" s="363">
        <f>G91+H91</f>
        <v>0.63535481402937544</v>
      </c>
      <c r="K91" s="363">
        <f>J91-C91</f>
        <v>-4.364645185970625</v>
      </c>
      <c r="L91" s="364">
        <f>E91*G91</f>
        <v>0</v>
      </c>
      <c r="M91" s="364">
        <f>E91*H91</f>
        <v>635.35481402937546</v>
      </c>
      <c r="N91" s="391">
        <f>+I91*E91</f>
        <v>364.64518597062454</v>
      </c>
      <c r="O91" s="364">
        <f>L91+M91</f>
        <v>635.35481402937546</v>
      </c>
      <c r="P91" s="364">
        <f>O91-F91</f>
        <v>-4364.6451859706249</v>
      </c>
    </row>
    <row r="92" spans="1:16">
      <c r="A92" s="136"/>
      <c r="B92" s="137"/>
      <c r="C92" s="121"/>
      <c r="D92" s="121"/>
      <c r="E92" s="144"/>
      <c r="F92" s="144"/>
      <c r="G92" s="305"/>
      <c r="H92" s="305"/>
      <c r="I92" s="305"/>
      <c r="J92" s="305"/>
      <c r="K92" s="305"/>
      <c r="L92" s="305"/>
      <c r="M92" s="305"/>
      <c r="N92" s="305"/>
      <c r="O92" s="305"/>
      <c r="P92" s="305"/>
    </row>
    <row r="93" spans="1:16">
      <c r="A93" s="129">
        <v>27</v>
      </c>
      <c r="B93" s="137" t="s">
        <v>218</v>
      </c>
      <c r="C93" s="121">
        <v>5</v>
      </c>
      <c r="D93" s="121" t="s">
        <v>217</v>
      </c>
      <c r="E93" s="144">
        <v>750</v>
      </c>
      <c r="F93" s="144">
        <f>E93*$C93</f>
        <v>3750</v>
      </c>
      <c r="G93" s="305"/>
      <c r="H93" s="387">
        <v>0.63535481402937544</v>
      </c>
      <c r="I93" s="387">
        <v>0.36464518597062456</v>
      </c>
      <c r="J93" s="363">
        <f>G93+H93</f>
        <v>0.63535481402937544</v>
      </c>
      <c r="K93" s="363">
        <f>J93-C93</f>
        <v>-4.364645185970625</v>
      </c>
      <c r="L93" s="364">
        <f>E93*G93</f>
        <v>0</v>
      </c>
      <c r="M93" s="364">
        <f>E93*H93</f>
        <v>476.51611052203157</v>
      </c>
      <c r="N93" s="391">
        <f>+I93*E93</f>
        <v>273.48388947796843</v>
      </c>
      <c r="O93" s="364">
        <f>L93+M93</f>
        <v>476.51611052203157</v>
      </c>
      <c r="P93" s="364">
        <f>O93-F93</f>
        <v>-3273.4838894779687</v>
      </c>
    </row>
    <row r="94" spans="1:16">
      <c r="A94" s="126"/>
      <c r="B94" s="138"/>
      <c r="C94" s="121"/>
      <c r="D94" s="121"/>
      <c r="E94" s="144"/>
      <c r="F94" s="144"/>
      <c r="G94" s="305"/>
      <c r="H94" s="305"/>
      <c r="I94" s="305"/>
      <c r="J94" s="305"/>
      <c r="K94" s="305"/>
      <c r="L94" s="305"/>
      <c r="M94" s="305"/>
      <c r="N94" s="305"/>
      <c r="O94" s="305"/>
      <c r="P94" s="305"/>
    </row>
    <row r="95" spans="1:16" ht="29">
      <c r="A95" s="129">
        <v>28</v>
      </c>
      <c r="B95" s="138" t="s">
        <v>219</v>
      </c>
      <c r="C95" s="121"/>
      <c r="D95" s="121"/>
      <c r="E95" s="144"/>
      <c r="F95" s="144"/>
      <c r="G95" s="305"/>
      <c r="H95" s="305"/>
      <c r="I95" s="305"/>
      <c r="J95" s="305"/>
      <c r="K95" s="305"/>
      <c r="L95" s="305"/>
      <c r="M95" s="305"/>
      <c r="N95" s="305"/>
      <c r="O95" s="305"/>
      <c r="P95" s="305"/>
    </row>
    <row r="96" spans="1:16">
      <c r="A96" s="126"/>
      <c r="B96" s="138"/>
      <c r="C96" s="121"/>
      <c r="D96" s="121"/>
      <c r="E96" s="144"/>
      <c r="F96" s="144"/>
      <c r="G96" s="305"/>
      <c r="H96" s="305"/>
      <c r="I96" s="305"/>
      <c r="J96" s="305"/>
      <c r="K96" s="305"/>
      <c r="L96" s="305"/>
      <c r="M96" s="305"/>
      <c r="N96" s="305"/>
      <c r="O96" s="305"/>
      <c r="P96" s="305"/>
    </row>
    <row r="97" spans="1:16">
      <c r="A97" s="126" t="s">
        <v>19</v>
      </c>
      <c r="B97" s="138" t="s">
        <v>220</v>
      </c>
      <c r="C97" s="121">
        <v>4</v>
      </c>
      <c r="D97" s="121" t="s">
        <v>171</v>
      </c>
      <c r="E97" s="144">
        <v>1250</v>
      </c>
      <c r="F97" s="144">
        <f t="shared" ref="F97" si="17">E97*$C97</f>
        <v>5000</v>
      </c>
      <c r="G97" s="305"/>
      <c r="H97" s="387">
        <v>2.5414192561175017</v>
      </c>
      <c r="I97" s="387">
        <v>1.4585807438824983</v>
      </c>
      <c r="J97" s="363">
        <f>G97+H97</f>
        <v>2.5414192561175017</v>
      </c>
      <c r="K97" s="363">
        <f>J97-C97</f>
        <v>-1.4585807438824983</v>
      </c>
      <c r="L97" s="364">
        <f>E97*G97</f>
        <v>0</v>
      </c>
      <c r="M97" s="364">
        <f>E97*H97</f>
        <v>3176.774070146877</v>
      </c>
      <c r="N97" s="391">
        <f t="shared" ref="N97:N98" si="18">+I97*E97</f>
        <v>1823.2259298531228</v>
      </c>
      <c r="O97" s="364">
        <f>L97+M97</f>
        <v>3176.774070146877</v>
      </c>
      <c r="P97" s="364">
        <f>O97-F97</f>
        <v>-1823.225929853123</v>
      </c>
    </row>
    <row r="98" spans="1:16">
      <c r="A98" s="126" t="s">
        <v>207</v>
      </c>
      <c r="B98" s="138" t="s">
        <v>221</v>
      </c>
      <c r="C98" s="121">
        <v>2</v>
      </c>
      <c r="D98" s="121" t="s">
        <v>171</v>
      </c>
      <c r="E98" s="144">
        <v>5000</v>
      </c>
      <c r="F98" s="144">
        <f t="shared" ref="F98" si="19">E98*$C98</f>
        <v>10000</v>
      </c>
      <c r="G98" s="305"/>
      <c r="H98" s="387">
        <v>1.2707096280587509</v>
      </c>
      <c r="I98" s="387">
        <v>0.72929037194124913</v>
      </c>
      <c r="J98" s="363">
        <f>G98+H98</f>
        <v>1.2707096280587509</v>
      </c>
      <c r="K98" s="363">
        <f>J98-C98</f>
        <v>-0.72929037194124913</v>
      </c>
      <c r="L98" s="364">
        <f>E98*G98</f>
        <v>0</v>
      </c>
      <c r="M98" s="364">
        <f>E98*H98</f>
        <v>6353.5481402937539</v>
      </c>
      <c r="N98" s="391">
        <f t="shared" si="18"/>
        <v>3646.4518597062456</v>
      </c>
      <c r="O98" s="364">
        <f>L98+M98</f>
        <v>6353.5481402937539</v>
      </c>
      <c r="P98" s="364">
        <f>O98-F98</f>
        <v>-3646.4518597062461</v>
      </c>
    </row>
    <row r="99" spans="1:16">
      <c r="A99" s="126"/>
      <c r="B99" s="138"/>
      <c r="C99" s="121"/>
      <c r="D99" s="121"/>
      <c r="E99" s="144"/>
      <c r="F99" s="144"/>
      <c r="G99" s="305"/>
      <c r="H99" s="305"/>
      <c r="I99" s="305"/>
      <c r="J99" s="305"/>
      <c r="K99" s="305"/>
      <c r="L99" s="305"/>
      <c r="M99" s="305"/>
      <c r="N99" s="305"/>
      <c r="O99" s="305"/>
      <c r="P99" s="305"/>
    </row>
    <row r="100" spans="1:16">
      <c r="A100" s="126" t="s">
        <v>222</v>
      </c>
      <c r="B100" s="138" t="s">
        <v>223</v>
      </c>
      <c r="C100" s="121">
        <v>14</v>
      </c>
      <c r="D100" s="121" t="s">
        <v>174</v>
      </c>
      <c r="E100" s="144">
        <v>650</v>
      </c>
      <c r="F100" s="144">
        <f t="shared" ref="F100" si="20">E100*$C100</f>
        <v>9100</v>
      </c>
      <c r="G100" s="305"/>
      <c r="H100" s="387">
        <v>3.8121288841762526</v>
      </c>
      <c r="I100" s="387">
        <v>2.1878711158237474</v>
      </c>
      <c r="J100" s="363">
        <f>G100+H100</f>
        <v>3.8121288841762526</v>
      </c>
      <c r="K100" s="363">
        <f>J100-C100</f>
        <v>-10.187871115823746</v>
      </c>
      <c r="L100" s="364">
        <f>E100*G100</f>
        <v>0</v>
      </c>
      <c r="M100" s="364">
        <f>E100*H100</f>
        <v>2477.8837747145644</v>
      </c>
      <c r="N100" s="391">
        <f>+I100*E100</f>
        <v>1422.1162252854358</v>
      </c>
      <c r="O100" s="364">
        <f>L100+M100</f>
        <v>2477.8837747145644</v>
      </c>
      <c r="P100" s="364">
        <f>O100-F100</f>
        <v>-6622.1162252854356</v>
      </c>
    </row>
    <row r="101" spans="1:16">
      <c r="A101" s="126" t="s">
        <v>224</v>
      </c>
      <c r="B101" s="138" t="s">
        <v>225</v>
      </c>
      <c r="C101" s="121">
        <v>1</v>
      </c>
      <c r="D101" s="121" t="s">
        <v>171</v>
      </c>
      <c r="E101" s="144">
        <v>2200</v>
      </c>
      <c r="F101" s="144">
        <f t="shared" ref="F101" si="21">E101*$C101</f>
        <v>2200</v>
      </c>
      <c r="G101" s="305"/>
      <c r="H101" s="387">
        <v>0</v>
      </c>
      <c r="I101" s="387">
        <v>0</v>
      </c>
      <c r="J101" s="363">
        <f>G101+H101</f>
        <v>0</v>
      </c>
      <c r="K101" s="363">
        <f>J101-C101</f>
        <v>-1</v>
      </c>
      <c r="L101" s="364">
        <f>E101*G101</f>
        <v>0</v>
      </c>
      <c r="M101" s="364">
        <f>E101*H101</f>
        <v>0</v>
      </c>
      <c r="N101" s="364"/>
      <c r="O101" s="364">
        <f>L101+M101</f>
        <v>0</v>
      </c>
      <c r="P101" s="364">
        <f>O101-F101</f>
        <v>-2200</v>
      </c>
    </row>
    <row r="102" spans="1:16">
      <c r="A102" s="139"/>
      <c r="B102" s="140"/>
      <c r="C102" s="141"/>
      <c r="D102" s="141"/>
      <c r="E102" s="145"/>
      <c r="F102" s="145"/>
      <c r="G102" s="306"/>
      <c r="H102" s="306"/>
      <c r="I102" s="306"/>
      <c r="J102" s="306"/>
      <c r="K102" s="306"/>
      <c r="L102" s="306"/>
      <c r="M102" s="306"/>
      <c r="N102" s="306"/>
      <c r="O102" s="306"/>
      <c r="P102" s="306"/>
    </row>
    <row r="103" spans="1:16">
      <c r="A103" s="382">
        <v>29</v>
      </c>
      <c r="B103" s="383" t="str">
        <f>+[3]ELECTRICAL!$B$102</f>
        <v xml:space="preserve">Additional item </v>
      </c>
      <c r="C103" s="378"/>
      <c r="D103" s="378"/>
      <c r="E103" s="379"/>
      <c r="F103" s="379"/>
      <c r="G103" s="380"/>
      <c r="H103" s="380"/>
      <c r="I103" s="380"/>
      <c r="J103" s="380"/>
      <c r="K103" s="380"/>
      <c r="L103" s="380"/>
      <c r="M103" s="380"/>
      <c r="N103" s="380"/>
      <c r="O103" s="380"/>
      <c r="P103" s="381"/>
    </row>
    <row r="104" spans="1:16" ht="29">
      <c r="A104" s="376" t="str">
        <f>+[3]ELECTRICAL!$A$103</f>
        <v>i</v>
      </c>
      <c r="B104" s="377" t="str">
        <f>+[3]ELECTRICAL!$B$103</f>
        <v>Electrical meter (Liberty 370 Three-phase prepayment electricity meter)</v>
      </c>
      <c r="C104" s="378"/>
      <c r="D104" s="378" t="s">
        <v>371</v>
      </c>
      <c r="E104" s="379">
        <v>22500</v>
      </c>
      <c r="F104" s="379"/>
      <c r="G104" s="380"/>
      <c r="H104" s="412">
        <v>0.63535481402937544</v>
      </c>
      <c r="I104" s="412">
        <v>0.36464518597062456</v>
      </c>
      <c r="J104" s="411">
        <v>0.63535481402937544</v>
      </c>
      <c r="K104" s="363">
        <f>J104-C104</f>
        <v>0.63535481402937544</v>
      </c>
      <c r="L104" s="364">
        <f>E104*G104</f>
        <v>0</v>
      </c>
      <c r="M104" s="364">
        <f>E104*H104</f>
        <v>14295.483315660947</v>
      </c>
      <c r="N104" s="391">
        <f>+I104*E104</f>
        <v>8204.5166843390525</v>
      </c>
      <c r="O104" s="364">
        <f>L104+M104</f>
        <v>14295.483315660947</v>
      </c>
      <c r="P104" s="364">
        <f>O104-F104</f>
        <v>14295.483315660947</v>
      </c>
    </row>
    <row r="105" spans="1:16" ht="15" thickBot="1">
      <c r="A105" s="376"/>
      <c r="B105" s="377"/>
      <c r="C105" s="378"/>
      <c r="D105" s="378"/>
      <c r="E105" s="379"/>
      <c r="F105" s="379"/>
      <c r="G105" s="380"/>
      <c r="H105" s="380"/>
      <c r="I105" s="380"/>
      <c r="J105" s="380"/>
      <c r="K105" s="380"/>
      <c r="L105" s="380"/>
      <c r="M105" s="380"/>
      <c r="N105" s="380"/>
      <c r="O105" s="380"/>
      <c r="P105" s="381"/>
    </row>
    <row r="106" spans="1:16" s="147" customFormat="1" ht="15" thickBot="1">
      <c r="A106" s="427" t="s">
        <v>226</v>
      </c>
      <c r="B106" s="428"/>
      <c r="C106" s="428"/>
      <c r="D106" s="428"/>
      <c r="E106" s="146"/>
      <c r="F106" s="146">
        <f>SUM(F5:F104)</f>
        <v>251625</v>
      </c>
      <c r="G106" s="307"/>
      <c r="H106" s="307"/>
      <c r="I106" s="307"/>
      <c r="J106" s="307"/>
      <c r="K106" s="307"/>
      <c r="L106" s="146">
        <f>SUM(L5:L102)</f>
        <v>0</v>
      </c>
      <c r="M106" s="146">
        <f t="shared" ref="M106:O106" si="22">SUM(M5:M104)</f>
        <v>143285.21765990477</v>
      </c>
      <c r="N106" s="146">
        <f t="shared" si="22"/>
        <v>82234.782340095233</v>
      </c>
      <c r="O106" s="146">
        <f t="shared" si="22"/>
        <v>143285.21765990477</v>
      </c>
      <c r="P106" s="146">
        <f>SUM(P5:P104)</f>
        <v>-98414.782340095247</v>
      </c>
    </row>
  </sheetData>
  <mergeCells count="4">
    <mergeCell ref="G1:K1"/>
    <mergeCell ref="L1:P1"/>
    <mergeCell ref="A106:D106"/>
    <mergeCell ref="A1:F1"/>
  </mergeCells>
  <printOptions gridLines="1"/>
  <pageMargins left="0.23622047244094491" right="0.11811023622047245" top="0.51181102362204722" bottom="0.59055118110236227" header="0.27559055118110237" footer="0.27559055118110237"/>
  <pageSetup scale="44" orientation="portrait" verticalDpi="300" r:id="rId1"/>
  <headerFooter alignWithMargins="0">
    <oddFooter>&amp;LGenesis Architects Pvt. Ltd
Vertex Consultant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workbookViewId="0">
      <pane xSplit="4" ySplit="2" topLeftCell="E3" activePane="bottomRight" state="frozen"/>
      <selection pane="topRight" activeCell="E1" sqref="E1"/>
      <selection pane="bottomLeft" activeCell="A4" sqref="A4"/>
      <selection pane="bottomRight" activeCell="N13" sqref="N13"/>
    </sheetView>
  </sheetViews>
  <sheetFormatPr defaultRowHeight="14.5"/>
  <cols>
    <col min="1" max="1" width="7" style="161" bestFit="1" customWidth="1"/>
    <col min="2" max="2" width="62" style="162" bestFit="1" customWidth="1"/>
    <col min="3" max="3" width="6.26953125" style="161" bestFit="1" customWidth="1"/>
    <col min="4" max="4" width="5.81640625" style="161" bestFit="1" customWidth="1"/>
    <col min="5" max="5" width="7" style="163" bestFit="1" customWidth="1"/>
    <col min="6" max="6" width="11.54296875" style="163" bestFit="1" customWidth="1"/>
    <col min="7" max="9" width="9.1796875" style="148"/>
    <col min="10" max="10" width="13.81640625" style="148" customWidth="1"/>
    <col min="11" max="11" width="10.81640625" style="148" bestFit="1" customWidth="1"/>
    <col min="12" max="12" width="9.1796875" style="148"/>
    <col min="13" max="13" width="9.54296875" style="148" bestFit="1" customWidth="1"/>
    <col min="14" max="14" width="9.54296875" style="148" customWidth="1"/>
    <col min="15" max="15" width="15" style="148" bestFit="1" customWidth="1"/>
    <col min="16" max="16" width="10.81640625" style="148" bestFit="1" customWidth="1"/>
    <col min="17" max="212" width="9.1796875" style="148"/>
    <col min="213" max="213" width="7" style="148" bestFit="1" customWidth="1"/>
    <col min="214" max="214" width="62" style="148" bestFit="1" customWidth="1"/>
    <col min="215" max="215" width="6.26953125" style="148" bestFit="1" customWidth="1"/>
    <col min="216" max="216" width="5.81640625" style="148" bestFit="1" customWidth="1"/>
    <col min="217" max="217" width="8.1796875" style="148" bestFit="1" customWidth="1"/>
    <col min="218" max="218" width="11.54296875" style="148" bestFit="1" customWidth="1"/>
    <col min="219" max="219" width="6.7265625" style="148" bestFit="1" customWidth="1"/>
    <col min="220" max="220" width="11.54296875" style="148" bestFit="1" customWidth="1"/>
    <col min="221" max="221" width="6.7265625" style="148" bestFit="1" customWidth="1"/>
    <col min="222" max="222" width="7.7265625" style="148" bestFit="1" customWidth="1"/>
    <col min="223" max="223" width="6.7265625" style="148" bestFit="1" customWidth="1"/>
    <col min="224" max="224" width="7.7265625" style="148" bestFit="1" customWidth="1"/>
    <col min="225" max="225" width="6.7265625" style="148" bestFit="1" customWidth="1"/>
    <col min="226" max="226" width="7.7265625" style="148" bestFit="1" customWidth="1"/>
    <col min="227" max="227" width="6.7265625" style="148" bestFit="1" customWidth="1"/>
    <col min="228" max="228" width="7.7265625" style="148" bestFit="1" customWidth="1"/>
    <col min="229" max="229" width="6.7265625" style="148" bestFit="1" customWidth="1"/>
    <col min="230" max="230" width="11.54296875" style="148" bestFit="1" customWidth="1"/>
    <col min="231" max="231" width="6.7265625" style="148" bestFit="1" customWidth="1"/>
    <col min="232" max="232" width="11.54296875" style="148" bestFit="1" customWidth="1"/>
    <col min="233" max="233" width="6.7265625" style="148" bestFit="1" customWidth="1"/>
    <col min="234" max="234" width="7.7265625" style="148" bestFit="1" customWidth="1"/>
    <col min="235" max="235" width="6.7265625" style="148" bestFit="1" customWidth="1"/>
    <col min="236" max="236" width="7.7265625" style="148" bestFit="1" customWidth="1"/>
    <col min="237" max="237" width="6.7265625" style="148" bestFit="1" customWidth="1"/>
    <col min="238" max="238" width="7.7265625" style="148" bestFit="1" customWidth="1"/>
    <col min="239" max="239" width="6.7265625" style="148" bestFit="1" customWidth="1"/>
    <col min="240" max="240" width="7.7265625" style="148" bestFit="1" customWidth="1"/>
    <col min="241" max="241" width="6.7265625" style="148" bestFit="1" customWidth="1"/>
    <col min="242" max="242" width="7.7265625" style="148" bestFit="1" customWidth="1"/>
    <col min="243" max="243" width="6.7265625" style="148" bestFit="1" customWidth="1"/>
    <col min="244" max="244" width="7.7265625" style="148" bestFit="1" customWidth="1"/>
    <col min="245" max="245" width="6.7265625" style="148" bestFit="1" customWidth="1"/>
    <col min="246" max="246" width="11.54296875" style="148" bestFit="1" customWidth="1"/>
    <col min="247" max="247" width="6.7265625" style="148" bestFit="1" customWidth="1"/>
    <col min="248" max="248" width="7.7265625" style="148" bestFit="1" customWidth="1"/>
    <col min="249" max="249" width="6.7265625" style="148" bestFit="1" customWidth="1"/>
    <col min="250" max="250" width="11.54296875" style="148" bestFit="1" customWidth="1"/>
    <col min="251" max="468" width="9.1796875" style="148"/>
    <col min="469" max="469" width="7" style="148" bestFit="1" customWidth="1"/>
    <col min="470" max="470" width="62" style="148" bestFit="1" customWidth="1"/>
    <col min="471" max="471" width="6.26953125" style="148" bestFit="1" customWidth="1"/>
    <col min="472" max="472" width="5.81640625" style="148" bestFit="1" customWidth="1"/>
    <col min="473" max="473" width="8.1796875" style="148" bestFit="1" customWidth="1"/>
    <col min="474" max="474" width="11.54296875" style="148" bestFit="1" customWidth="1"/>
    <col min="475" max="475" width="6.7265625" style="148" bestFit="1" customWidth="1"/>
    <col min="476" max="476" width="11.54296875" style="148" bestFit="1" customWidth="1"/>
    <col min="477" max="477" width="6.7265625" style="148" bestFit="1" customWidth="1"/>
    <col min="478" max="478" width="7.7265625" style="148" bestFit="1" customWidth="1"/>
    <col min="479" max="479" width="6.7265625" style="148" bestFit="1" customWidth="1"/>
    <col min="480" max="480" width="7.7265625" style="148" bestFit="1" customWidth="1"/>
    <col min="481" max="481" width="6.7265625" style="148" bestFit="1" customWidth="1"/>
    <col min="482" max="482" width="7.7265625" style="148" bestFit="1" customWidth="1"/>
    <col min="483" max="483" width="6.7265625" style="148" bestFit="1" customWidth="1"/>
    <col min="484" max="484" width="7.7265625" style="148" bestFit="1" customWidth="1"/>
    <col min="485" max="485" width="6.7265625" style="148" bestFit="1" customWidth="1"/>
    <col min="486" max="486" width="11.54296875" style="148" bestFit="1" customWidth="1"/>
    <col min="487" max="487" width="6.7265625" style="148" bestFit="1" customWidth="1"/>
    <col min="488" max="488" width="11.54296875" style="148" bestFit="1" customWidth="1"/>
    <col min="489" max="489" width="6.7265625" style="148" bestFit="1" customWidth="1"/>
    <col min="490" max="490" width="7.7265625" style="148" bestFit="1" customWidth="1"/>
    <col min="491" max="491" width="6.7265625" style="148" bestFit="1" customWidth="1"/>
    <col min="492" max="492" width="7.7265625" style="148" bestFit="1" customWidth="1"/>
    <col min="493" max="493" width="6.7265625" style="148" bestFit="1" customWidth="1"/>
    <col min="494" max="494" width="7.7265625" style="148" bestFit="1" customWidth="1"/>
    <col min="495" max="495" width="6.7265625" style="148" bestFit="1" customWidth="1"/>
    <col min="496" max="496" width="7.7265625" style="148" bestFit="1" customWidth="1"/>
    <col min="497" max="497" width="6.7265625" style="148" bestFit="1" customWidth="1"/>
    <col min="498" max="498" width="7.7265625" style="148" bestFit="1" customWidth="1"/>
    <col min="499" max="499" width="6.7265625" style="148" bestFit="1" customWidth="1"/>
    <col min="500" max="500" width="7.7265625" style="148" bestFit="1" customWidth="1"/>
    <col min="501" max="501" width="6.7265625" style="148" bestFit="1" customWidth="1"/>
    <col min="502" max="502" width="11.54296875" style="148" bestFit="1" customWidth="1"/>
    <col min="503" max="503" width="6.7265625" style="148" bestFit="1" customWidth="1"/>
    <col min="504" max="504" width="7.7265625" style="148" bestFit="1" customWidth="1"/>
    <col min="505" max="505" width="6.7265625" style="148" bestFit="1" customWidth="1"/>
    <col min="506" max="506" width="11.54296875" style="148" bestFit="1" customWidth="1"/>
    <col min="507" max="724" width="9.1796875" style="148"/>
    <col min="725" max="725" width="7" style="148" bestFit="1" customWidth="1"/>
    <col min="726" max="726" width="62" style="148" bestFit="1" customWidth="1"/>
    <col min="727" max="727" width="6.26953125" style="148" bestFit="1" customWidth="1"/>
    <col min="728" max="728" width="5.81640625" style="148" bestFit="1" customWidth="1"/>
    <col min="729" max="729" width="8.1796875" style="148" bestFit="1" customWidth="1"/>
    <col min="730" max="730" width="11.54296875" style="148" bestFit="1" customWidth="1"/>
    <col min="731" max="731" width="6.7265625" style="148" bestFit="1" customWidth="1"/>
    <col min="732" max="732" width="11.54296875" style="148" bestFit="1" customWidth="1"/>
    <col min="733" max="733" width="6.7265625" style="148" bestFit="1" customWidth="1"/>
    <col min="734" max="734" width="7.7265625" style="148" bestFit="1" customWidth="1"/>
    <col min="735" max="735" width="6.7265625" style="148" bestFit="1" customWidth="1"/>
    <col min="736" max="736" width="7.7265625" style="148" bestFit="1" customWidth="1"/>
    <col min="737" max="737" width="6.7265625" style="148" bestFit="1" customWidth="1"/>
    <col min="738" max="738" width="7.7265625" style="148" bestFit="1" customWidth="1"/>
    <col min="739" max="739" width="6.7265625" style="148" bestFit="1" customWidth="1"/>
    <col min="740" max="740" width="7.7265625" style="148" bestFit="1" customWidth="1"/>
    <col min="741" max="741" width="6.7265625" style="148" bestFit="1" customWidth="1"/>
    <col min="742" max="742" width="11.54296875" style="148" bestFit="1" customWidth="1"/>
    <col min="743" max="743" width="6.7265625" style="148" bestFit="1" customWidth="1"/>
    <col min="744" max="744" width="11.54296875" style="148" bestFit="1" customWidth="1"/>
    <col min="745" max="745" width="6.7265625" style="148" bestFit="1" customWidth="1"/>
    <col min="746" max="746" width="7.7265625" style="148" bestFit="1" customWidth="1"/>
    <col min="747" max="747" width="6.7265625" style="148" bestFit="1" customWidth="1"/>
    <col min="748" max="748" width="7.7265625" style="148" bestFit="1" customWidth="1"/>
    <col min="749" max="749" width="6.7265625" style="148" bestFit="1" customWidth="1"/>
    <col min="750" max="750" width="7.7265625" style="148" bestFit="1" customWidth="1"/>
    <col min="751" max="751" width="6.7265625" style="148" bestFit="1" customWidth="1"/>
    <col min="752" max="752" width="7.7265625" style="148" bestFit="1" customWidth="1"/>
    <col min="753" max="753" width="6.7265625" style="148" bestFit="1" customWidth="1"/>
    <col min="754" max="754" width="7.7265625" style="148" bestFit="1" customWidth="1"/>
    <col min="755" max="755" width="6.7265625" style="148" bestFit="1" customWidth="1"/>
    <col min="756" max="756" width="7.7265625" style="148" bestFit="1" customWidth="1"/>
    <col min="757" max="757" width="6.7265625" style="148" bestFit="1" customWidth="1"/>
    <col min="758" max="758" width="11.54296875" style="148" bestFit="1" customWidth="1"/>
    <col min="759" max="759" width="6.7265625" style="148" bestFit="1" customWidth="1"/>
    <col min="760" max="760" width="7.7265625" style="148" bestFit="1" customWidth="1"/>
    <col min="761" max="761" width="6.7265625" style="148" bestFit="1" customWidth="1"/>
    <col min="762" max="762" width="11.54296875" style="148" bestFit="1" customWidth="1"/>
    <col min="763" max="980" width="9.1796875" style="148"/>
    <col min="981" max="981" width="7" style="148" bestFit="1" customWidth="1"/>
    <col min="982" max="982" width="62" style="148" bestFit="1" customWidth="1"/>
    <col min="983" max="983" width="6.26953125" style="148" bestFit="1" customWidth="1"/>
    <col min="984" max="984" width="5.81640625" style="148" bestFit="1" customWidth="1"/>
    <col min="985" max="985" width="8.1796875" style="148" bestFit="1" customWidth="1"/>
    <col min="986" max="986" width="11.54296875" style="148" bestFit="1" customWidth="1"/>
    <col min="987" max="987" width="6.7265625" style="148" bestFit="1" customWidth="1"/>
    <col min="988" max="988" width="11.54296875" style="148" bestFit="1" customWidth="1"/>
    <col min="989" max="989" width="6.7265625" style="148" bestFit="1" customWidth="1"/>
    <col min="990" max="990" width="7.7265625" style="148" bestFit="1" customWidth="1"/>
    <col min="991" max="991" width="6.7265625" style="148" bestFit="1" customWidth="1"/>
    <col min="992" max="992" width="7.7265625" style="148" bestFit="1" customWidth="1"/>
    <col min="993" max="993" width="6.7265625" style="148" bestFit="1" customWidth="1"/>
    <col min="994" max="994" width="7.7265625" style="148" bestFit="1" customWidth="1"/>
    <col min="995" max="995" width="6.7265625" style="148" bestFit="1" customWidth="1"/>
    <col min="996" max="996" width="7.7265625" style="148" bestFit="1" customWidth="1"/>
    <col min="997" max="997" width="6.7265625" style="148" bestFit="1" customWidth="1"/>
    <col min="998" max="998" width="11.54296875" style="148" bestFit="1" customWidth="1"/>
    <col min="999" max="999" width="6.7265625" style="148" bestFit="1" customWidth="1"/>
    <col min="1000" max="1000" width="11.54296875" style="148" bestFit="1" customWidth="1"/>
    <col min="1001" max="1001" width="6.7265625" style="148" bestFit="1" customWidth="1"/>
    <col min="1002" max="1002" width="7.7265625" style="148" bestFit="1" customWidth="1"/>
    <col min="1003" max="1003" width="6.7265625" style="148" bestFit="1" customWidth="1"/>
    <col min="1004" max="1004" width="7.7265625" style="148" bestFit="1" customWidth="1"/>
    <col min="1005" max="1005" width="6.7265625" style="148" bestFit="1" customWidth="1"/>
    <col min="1006" max="1006" width="7.7265625" style="148" bestFit="1" customWidth="1"/>
    <col min="1007" max="1007" width="6.7265625" style="148" bestFit="1" customWidth="1"/>
    <col min="1008" max="1008" width="7.7265625" style="148" bestFit="1" customWidth="1"/>
    <col min="1009" max="1009" width="6.7265625" style="148" bestFit="1" customWidth="1"/>
    <col min="1010" max="1010" width="7.7265625" style="148" bestFit="1" customWidth="1"/>
    <col min="1011" max="1011" width="6.7265625" style="148" bestFit="1" customWidth="1"/>
    <col min="1012" max="1012" width="7.7265625" style="148" bestFit="1" customWidth="1"/>
    <col min="1013" max="1013" width="6.7265625" style="148" bestFit="1" customWidth="1"/>
    <col min="1014" max="1014" width="11.54296875" style="148" bestFit="1" customWidth="1"/>
    <col min="1015" max="1015" width="6.7265625" style="148" bestFit="1" customWidth="1"/>
    <col min="1016" max="1016" width="7.7265625" style="148" bestFit="1" customWidth="1"/>
    <col min="1017" max="1017" width="6.7265625" style="148" bestFit="1" customWidth="1"/>
    <col min="1018" max="1018" width="11.54296875" style="148" bestFit="1" customWidth="1"/>
    <col min="1019" max="1236" width="9.1796875" style="148"/>
    <col min="1237" max="1237" width="7" style="148" bestFit="1" customWidth="1"/>
    <col min="1238" max="1238" width="62" style="148" bestFit="1" customWidth="1"/>
    <col min="1239" max="1239" width="6.26953125" style="148" bestFit="1" customWidth="1"/>
    <col min="1240" max="1240" width="5.81640625" style="148" bestFit="1" customWidth="1"/>
    <col min="1241" max="1241" width="8.1796875" style="148" bestFit="1" customWidth="1"/>
    <col min="1242" max="1242" width="11.54296875" style="148" bestFit="1" customWidth="1"/>
    <col min="1243" max="1243" width="6.7265625" style="148" bestFit="1" customWidth="1"/>
    <col min="1244" max="1244" width="11.54296875" style="148" bestFit="1" customWidth="1"/>
    <col min="1245" max="1245" width="6.7265625" style="148" bestFit="1" customWidth="1"/>
    <col min="1246" max="1246" width="7.7265625" style="148" bestFit="1" customWidth="1"/>
    <col min="1247" max="1247" width="6.7265625" style="148" bestFit="1" customWidth="1"/>
    <col min="1248" max="1248" width="7.7265625" style="148" bestFit="1" customWidth="1"/>
    <col min="1249" max="1249" width="6.7265625" style="148" bestFit="1" customWidth="1"/>
    <col min="1250" max="1250" width="7.7265625" style="148" bestFit="1" customWidth="1"/>
    <col min="1251" max="1251" width="6.7265625" style="148" bestFit="1" customWidth="1"/>
    <col min="1252" max="1252" width="7.7265625" style="148" bestFit="1" customWidth="1"/>
    <col min="1253" max="1253" width="6.7265625" style="148" bestFit="1" customWidth="1"/>
    <col min="1254" max="1254" width="11.54296875" style="148" bestFit="1" customWidth="1"/>
    <col min="1255" max="1255" width="6.7265625" style="148" bestFit="1" customWidth="1"/>
    <col min="1256" max="1256" width="11.54296875" style="148" bestFit="1" customWidth="1"/>
    <col min="1257" max="1257" width="6.7265625" style="148" bestFit="1" customWidth="1"/>
    <col min="1258" max="1258" width="7.7265625" style="148" bestFit="1" customWidth="1"/>
    <col min="1259" max="1259" width="6.7265625" style="148" bestFit="1" customWidth="1"/>
    <col min="1260" max="1260" width="7.7265625" style="148" bestFit="1" customWidth="1"/>
    <col min="1261" max="1261" width="6.7265625" style="148" bestFit="1" customWidth="1"/>
    <col min="1262" max="1262" width="7.7265625" style="148" bestFit="1" customWidth="1"/>
    <col min="1263" max="1263" width="6.7265625" style="148" bestFit="1" customWidth="1"/>
    <col min="1264" max="1264" width="7.7265625" style="148" bestFit="1" customWidth="1"/>
    <col min="1265" max="1265" width="6.7265625" style="148" bestFit="1" customWidth="1"/>
    <col min="1266" max="1266" width="7.7265625" style="148" bestFit="1" customWidth="1"/>
    <col min="1267" max="1267" width="6.7265625" style="148" bestFit="1" customWidth="1"/>
    <col min="1268" max="1268" width="7.7265625" style="148" bestFit="1" customWidth="1"/>
    <col min="1269" max="1269" width="6.7265625" style="148" bestFit="1" customWidth="1"/>
    <col min="1270" max="1270" width="11.54296875" style="148" bestFit="1" customWidth="1"/>
    <col min="1271" max="1271" width="6.7265625" style="148" bestFit="1" customWidth="1"/>
    <col min="1272" max="1272" width="7.7265625" style="148" bestFit="1" customWidth="1"/>
    <col min="1273" max="1273" width="6.7265625" style="148" bestFit="1" customWidth="1"/>
    <col min="1274" max="1274" width="11.54296875" style="148" bestFit="1" customWidth="1"/>
    <col min="1275" max="1492" width="9.1796875" style="148"/>
    <col min="1493" max="1493" width="7" style="148" bestFit="1" customWidth="1"/>
    <col min="1494" max="1494" width="62" style="148" bestFit="1" customWidth="1"/>
    <col min="1495" max="1495" width="6.26953125" style="148" bestFit="1" customWidth="1"/>
    <col min="1496" max="1496" width="5.81640625" style="148" bestFit="1" customWidth="1"/>
    <col min="1497" max="1497" width="8.1796875" style="148" bestFit="1" customWidth="1"/>
    <col min="1498" max="1498" width="11.54296875" style="148" bestFit="1" customWidth="1"/>
    <col min="1499" max="1499" width="6.7265625" style="148" bestFit="1" customWidth="1"/>
    <col min="1500" max="1500" width="11.54296875" style="148" bestFit="1" customWidth="1"/>
    <col min="1501" max="1501" width="6.7265625" style="148" bestFit="1" customWidth="1"/>
    <col min="1502" max="1502" width="7.7265625" style="148" bestFit="1" customWidth="1"/>
    <col min="1503" max="1503" width="6.7265625" style="148" bestFit="1" customWidth="1"/>
    <col min="1504" max="1504" width="7.7265625" style="148" bestFit="1" customWidth="1"/>
    <col min="1505" max="1505" width="6.7265625" style="148" bestFit="1" customWidth="1"/>
    <col min="1506" max="1506" width="7.7265625" style="148" bestFit="1" customWidth="1"/>
    <col min="1507" max="1507" width="6.7265625" style="148" bestFit="1" customWidth="1"/>
    <col min="1508" max="1508" width="7.7265625" style="148" bestFit="1" customWidth="1"/>
    <col min="1509" max="1509" width="6.7265625" style="148" bestFit="1" customWidth="1"/>
    <col min="1510" max="1510" width="11.54296875" style="148" bestFit="1" customWidth="1"/>
    <col min="1511" max="1511" width="6.7265625" style="148" bestFit="1" customWidth="1"/>
    <col min="1512" max="1512" width="11.54296875" style="148" bestFit="1" customWidth="1"/>
    <col min="1513" max="1513" width="6.7265625" style="148" bestFit="1" customWidth="1"/>
    <col min="1514" max="1514" width="7.7265625" style="148" bestFit="1" customWidth="1"/>
    <col min="1515" max="1515" width="6.7265625" style="148" bestFit="1" customWidth="1"/>
    <col min="1516" max="1516" width="7.7265625" style="148" bestFit="1" customWidth="1"/>
    <col min="1517" max="1517" width="6.7265625" style="148" bestFit="1" customWidth="1"/>
    <col min="1518" max="1518" width="7.7265625" style="148" bestFit="1" customWidth="1"/>
    <col min="1519" max="1519" width="6.7265625" style="148" bestFit="1" customWidth="1"/>
    <col min="1520" max="1520" width="7.7265625" style="148" bestFit="1" customWidth="1"/>
    <col min="1521" max="1521" width="6.7265625" style="148" bestFit="1" customWidth="1"/>
    <col min="1522" max="1522" width="7.7265625" style="148" bestFit="1" customWidth="1"/>
    <col min="1523" max="1523" width="6.7265625" style="148" bestFit="1" customWidth="1"/>
    <col min="1524" max="1524" width="7.7265625" style="148" bestFit="1" customWidth="1"/>
    <col min="1525" max="1525" width="6.7265625" style="148" bestFit="1" customWidth="1"/>
    <col min="1526" max="1526" width="11.54296875" style="148" bestFit="1" customWidth="1"/>
    <col min="1527" max="1527" width="6.7265625" style="148" bestFit="1" customWidth="1"/>
    <col min="1528" max="1528" width="7.7265625" style="148" bestFit="1" customWidth="1"/>
    <col min="1529" max="1529" width="6.7265625" style="148" bestFit="1" customWidth="1"/>
    <col min="1530" max="1530" width="11.54296875" style="148" bestFit="1" customWidth="1"/>
    <col min="1531" max="1748" width="9.1796875" style="148"/>
    <col min="1749" max="1749" width="7" style="148" bestFit="1" customWidth="1"/>
    <col min="1750" max="1750" width="62" style="148" bestFit="1" customWidth="1"/>
    <col min="1751" max="1751" width="6.26953125" style="148" bestFit="1" customWidth="1"/>
    <col min="1752" max="1752" width="5.81640625" style="148" bestFit="1" customWidth="1"/>
    <col min="1753" max="1753" width="8.1796875" style="148" bestFit="1" customWidth="1"/>
    <col min="1754" max="1754" width="11.54296875" style="148" bestFit="1" customWidth="1"/>
    <col min="1755" max="1755" width="6.7265625" style="148" bestFit="1" customWidth="1"/>
    <col min="1756" max="1756" width="11.54296875" style="148" bestFit="1" customWidth="1"/>
    <col min="1757" max="1757" width="6.7265625" style="148" bestFit="1" customWidth="1"/>
    <col min="1758" max="1758" width="7.7265625" style="148" bestFit="1" customWidth="1"/>
    <col min="1759" max="1759" width="6.7265625" style="148" bestFit="1" customWidth="1"/>
    <col min="1760" max="1760" width="7.7265625" style="148" bestFit="1" customWidth="1"/>
    <col min="1761" max="1761" width="6.7265625" style="148" bestFit="1" customWidth="1"/>
    <col min="1762" max="1762" width="7.7265625" style="148" bestFit="1" customWidth="1"/>
    <col min="1763" max="1763" width="6.7265625" style="148" bestFit="1" customWidth="1"/>
    <col min="1764" max="1764" width="7.7265625" style="148" bestFit="1" customWidth="1"/>
    <col min="1765" max="1765" width="6.7265625" style="148" bestFit="1" customWidth="1"/>
    <col min="1766" max="1766" width="11.54296875" style="148" bestFit="1" customWidth="1"/>
    <col min="1767" max="1767" width="6.7265625" style="148" bestFit="1" customWidth="1"/>
    <col min="1768" max="1768" width="11.54296875" style="148" bestFit="1" customWidth="1"/>
    <col min="1769" max="1769" width="6.7265625" style="148" bestFit="1" customWidth="1"/>
    <col min="1770" max="1770" width="7.7265625" style="148" bestFit="1" customWidth="1"/>
    <col min="1771" max="1771" width="6.7265625" style="148" bestFit="1" customWidth="1"/>
    <col min="1772" max="1772" width="7.7265625" style="148" bestFit="1" customWidth="1"/>
    <col min="1773" max="1773" width="6.7265625" style="148" bestFit="1" customWidth="1"/>
    <col min="1774" max="1774" width="7.7265625" style="148" bestFit="1" customWidth="1"/>
    <col min="1775" max="1775" width="6.7265625" style="148" bestFit="1" customWidth="1"/>
    <col min="1776" max="1776" width="7.7265625" style="148" bestFit="1" customWidth="1"/>
    <col min="1777" max="1777" width="6.7265625" style="148" bestFit="1" customWidth="1"/>
    <col min="1778" max="1778" width="7.7265625" style="148" bestFit="1" customWidth="1"/>
    <col min="1779" max="1779" width="6.7265625" style="148" bestFit="1" customWidth="1"/>
    <col min="1780" max="1780" width="7.7265625" style="148" bestFit="1" customWidth="1"/>
    <col min="1781" max="1781" width="6.7265625" style="148" bestFit="1" customWidth="1"/>
    <col min="1782" max="1782" width="11.54296875" style="148" bestFit="1" customWidth="1"/>
    <col min="1783" max="1783" width="6.7265625" style="148" bestFit="1" customWidth="1"/>
    <col min="1784" max="1784" width="7.7265625" style="148" bestFit="1" customWidth="1"/>
    <col min="1785" max="1785" width="6.7265625" style="148" bestFit="1" customWidth="1"/>
    <col min="1786" max="1786" width="11.54296875" style="148" bestFit="1" customWidth="1"/>
    <col min="1787" max="2004" width="9.1796875" style="148"/>
    <col min="2005" max="2005" width="7" style="148" bestFit="1" customWidth="1"/>
    <col min="2006" max="2006" width="62" style="148" bestFit="1" customWidth="1"/>
    <col min="2007" max="2007" width="6.26953125" style="148" bestFit="1" customWidth="1"/>
    <col min="2008" max="2008" width="5.81640625" style="148" bestFit="1" customWidth="1"/>
    <col min="2009" max="2009" width="8.1796875" style="148" bestFit="1" customWidth="1"/>
    <col min="2010" max="2010" width="11.54296875" style="148" bestFit="1" customWidth="1"/>
    <col min="2011" max="2011" width="6.7265625" style="148" bestFit="1" customWidth="1"/>
    <col min="2012" max="2012" width="11.54296875" style="148" bestFit="1" customWidth="1"/>
    <col min="2013" max="2013" width="6.7265625" style="148" bestFit="1" customWidth="1"/>
    <col min="2014" max="2014" width="7.7265625" style="148" bestFit="1" customWidth="1"/>
    <col min="2015" max="2015" width="6.7265625" style="148" bestFit="1" customWidth="1"/>
    <col min="2016" max="2016" width="7.7265625" style="148" bestFit="1" customWidth="1"/>
    <col min="2017" max="2017" width="6.7265625" style="148" bestFit="1" customWidth="1"/>
    <col min="2018" max="2018" width="7.7265625" style="148" bestFit="1" customWidth="1"/>
    <col min="2019" max="2019" width="6.7265625" style="148" bestFit="1" customWidth="1"/>
    <col min="2020" max="2020" width="7.7265625" style="148" bestFit="1" customWidth="1"/>
    <col min="2021" max="2021" width="6.7265625" style="148" bestFit="1" customWidth="1"/>
    <col min="2022" max="2022" width="11.54296875" style="148" bestFit="1" customWidth="1"/>
    <col min="2023" max="2023" width="6.7265625" style="148" bestFit="1" customWidth="1"/>
    <col min="2024" max="2024" width="11.54296875" style="148" bestFit="1" customWidth="1"/>
    <col min="2025" max="2025" width="6.7265625" style="148" bestFit="1" customWidth="1"/>
    <col min="2026" max="2026" width="7.7265625" style="148" bestFit="1" customWidth="1"/>
    <col min="2027" max="2027" width="6.7265625" style="148" bestFit="1" customWidth="1"/>
    <col min="2028" max="2028" width="7.7265625" style="148" bestFit="1" customWidth="1"/>
    <col min="2029" max="2029" width="6.7265625" style="148" bestFit="1" customWidth="1"/>
    <col min="2030" max="2030" width="7.7265625" style="148" bestFit="1" customWidth="1"/>
    <col min="2031" max="2031" width="6.7265625" style="148" bestFit="1" customWidth="1"/>
    <col min="2032" max="2032" width="7.7265625" style="148" bestFit="1" customWidth="1"/>
    <col min="2033" max="2033" width="6.7265625" style="148" bestFit="1" customWidth="1"/>
    <col min="2034" max="2034" width="7.7265625" style="148" bestFit="1" customWidth="1"/>
    <col min="2035" max="2035" width="6.7265625" style="148" bestFit="1" customWidth="1"/>
    <col min="2036" max="2036" width="7.7265625" style="148" bestFit="1" customWidth="1"/>
    <col min="2037" max="2037" width="6.7265625" style="148" bestFit="1" customWidth="1"/>
    <col min="2038" max="2038" width="11.54296875" style="148" bestFit="1" customWidth="1"/>
    <col min="2039" max="2039" width="6.7265625" style="148" bestFit="1" customWidth="1"/>
    <col min="2040" max="2040" width="7.7265625" style="148" bestFit="1" customWidth="1"/>
    <col min="2041" max="2041" width="6.7265625" style="148" bestFit="1" customWidth="1"/>
    <col min="2042" max="2042" width="11.54296875" style="148" bestFit="1" customWidth="1"/>
    <col min="2043" max="2260" width="9.1796875" style="148"/>
    <col min="2261" max="2261" width="7" style="148" bestFit="1" customWidth="1"/>
    <col min="2262" max="2262" width="62" style="148" bestFit="1" customWidth="1"/>
    <col min="2263" max="2263" width="6.26953125" style="148" bestFit="1" customWidth="1"/>
    <col min="2264" max="2264" width="5.81640625" style="148" bestFit="1" customWidth="1"/>
    <col min="2265" max="2265" width="8.1796875" style="148" bestFit="1" customWidth="1"/>
    <col min="2266" max="2266" width="11.54296875" style="148" bestFit="1" customWidth="1"/>
    <col min="2267" max="2267" width="6.7265625" style="148" bestFit="1" customWidth="1"/>
    <col min="2268" max="2268" width="11.54296875" style="148" bestFit="1" customWidth="1"/>
    <col min="2269" max="2269" width="6.7265625" style="148" bestFit="1" customWidth="1"/>
    <col min="2270" max="2270" width="7.7265625" style="148" bestFit="1" customWidth="1"/>
    <col min="2271" max="2271" width="6.7265625" style="148" bestFit="1" customWidth="1"/>
    <col min="2272" max="2272" width="7.7265625" style="148" bestFit="1" customWidth="1"/>
    <col min="2273" max="2273" width="6.7265625" style="148" bestFit="1" customWidth="1"/>
    <col min="2274" max="2274" width="7.7265625" style="148" bestFit="1" customWidth="1"/>
    <col min="2275" max="2275" width="6.7265625" style="148" bestFit="1" customWidth="1"/>
    <col min="2276" max="2276" width="7.7265625" style="148" bestFit="1" customWidth="1"/>
    <col min="2277" max="2277" width="6.7265625" style="148" bestFit="1" customWidth="1"/>
    <col min="2278" max="2278" width="11.54296875" style="148" bestFit="1" customWidth="1"/>
    <col min="2279" max="2279" width="6.7265625" style="148" bestFit="1" customWidth="1"/>
    <col min="2280" max="2280" width="11.54296875" style="148" bestFit="1" customWidth="1"/>
    <col min="2281" max="2281" width="6.7265625" style="148" bestFit="1" customWidth="1"/>
    <col min="2282" max="2282" width="7.7265625" style="148" bestFit="1" customWidth="1"/>
    <col min="2283" max="2283" width="6.7265625" style="148" bestFit="1" customWidth="1"/>
    <col min="2284" max="2284" width="7.7265625" style="148" bestFit="1" customWidth="1"/>
    <col min="2285" max="2285" width="6.7265625" style="148" bestFit="1" customWidth="1"/>
    <col min="2286" max="2286" width="7.7265625" style="148" bestFit="1" customWidth="1"/>
    <col min="2287" max="2287" width="6.7265625" style="148" bestFit="1" customWidth="1"/>
    <col min="2288" max="2288" width="7.7265625" style="148" bestFit="1" customWidth="1"/>
    <col min="2289" max="2289" width="6.7265625" style="148" bestFit="1" customWidth="1"/>
    <col min="2290" max="2290" width="7.7265625" style="148" bestFit="1" customWidth="1"/>
    <col min="2291" max="2291" width="6.7265625" style="148" bestFit="1" customWidth="1"/>
    <col min="2292" max="2292" width="7.7265625" style="148" bestFit="1" customWidth="1"/>
    <col min="2293" max="2293" width="6.7265625" style="148" bestFit="1" customWidth="1"/>
    <col min="2294" max="2294" width="11.54296875" style="148" bestFit="1" customWidth="1"/>
    <col min="2295" max="2295" width="6.7265625" style="148" bestFit="1" customWidth="1"/>
    <col min="2296" max="2296" width="7.7265625" style="148" bestFit="1" customWidth="1"/>
    <col min="2297" max="2297" width="6.7265625" style="148" bestFit="1" customWidth="1"/>
    <col min="2298" max="2298" width="11.54296875" style="148" bestFit="1" customWidth="1"/>
    <col min="2299" max="2516" width="9.1796875" style="148"/>
    <col min="2517" max="2517" width="7" style="148" bestFit="1" customWidth="1"/>
    <col min="2518" max="2518" width="62" style="148" bestFit="1" customWidth="1"/>
    <col min="2519" max="2519" width="6.26953125" style="148" bestFit="1" customWidth="1"/>
    <col min="2520" max="2520" width="5.81640625" style="148" bestFit="1" customWidth="1"/>
    <col min="2521" max="2521" width="8.1796875" style="148" bestFit="1" customWidth="1"/>
    <col min="2522" max="2522" width="11.54296875" style="148" bestFit="1" customWidth="1"/>
    <col min="2523" max="2523" width="6.7265625" style="148" bestFit="1" customWidth="1"/>
    <col min="2524" max="2524" width="11.54296875" style="148" bestFit="1" customWidth="1"/>
    <col min="2525" max="2525" width="6.7265625" style="148" bestFit="1" customWidth="1"/>
    <col min="2526" max="2526" width="7.7265625" style="148" bestFit="1" customWidth="1"/>
    <col min="2527" max="2527" width="6.7265625" style="148" bestFit="1" customWidth="1"/>
    <col min="2528" max="2528" width="7.7265625" style="148" bestFit="1" customWidth="1"/>
    <col min="2529" max="2529" width="6.7265625" style="148" bestFit="1" customWidth="1"/>
    <col min="2530" max="2530" width="7.7265625" style="148" bestFit="1" customWidth="1"/>
    <col min="2531" max="2531" width="6.7265625" style="148" bestFit="1" customWidth="1"/>
    <col min="2532" max="2532" width="7.7265625" style="148" bestFit="1" customWidth="1"/>
    <col min="2533" max="2533" width="6.7265625" style="148" bestFit="1" customWidth="1"/>
    <col min="2534" max="2534" width="11.54296875" style="148" bestFit="1" customWidth="1"/>
    <col min="2535" max="2535" width="6.7265625" style="148" bestFit="1" customWidth="1"/>
    <col min="2536" max="2536" width="11.54296875" style="148" bestFit="1" customWidth="1"/>
    <col min="2537" max="2537" width="6.7265625" style="148" bestFit="1" customWidth="1"/>
    <col min="2538" max="2538" width="7.7265625" style="148" bestFit="1" customWidth="1"/>
    <col min="2539" max="2539" width="6.7265625" style="148" bestFit="1" customWidth="1"/>
    <col min="2540" max="2540" width="7.7265625" style="148" bestFit="1" customWidth="1"/>
    <col min="2541" max="2541" width="6.7265625" style="148" bestFit="1" customWidth="1"/>
    <col min="2542" max="2542" width="7.7265625" style="148" bestFit="1" customWidth="1"/>
    <col min="2543" max="2543" width="6.7265625" style="148" bestFit="1" customWidth="1"/>
    <col min="2544" max="2544" width="7.7265625" style="148" bestFit="1" customWidth="1"/>
    <col min="2545" max="2545" width="6.7265625" style="148" bestFit="1" customWidth="1"/>
    <col min="2546" max="2546" width="7.7265625" style="148" bestFit="1" customWidth="1"/>
    <col min="2547" max="2547" width="6.7265625" style="148" bestFit="1" customWidth="1"/>
    <col min="2548" max="2548" width="7.7265625" style="148" bestFit="1" customWidth="1"/>
    <col min="2549" max="2549" width="6.7265625" style="148" bestFit="1" customWidth="1"/>
    <col min="2550" max="2550" width="11.54296875" style="148" bestFit="1" customWidth="1"/>
    <col min="2551" max="2551" width="6.7265625" style="148" bestFit="1" customWidth="1"/>
    <col min="2552" max="2552" width="7.7265625" style="148" bestFit="1" customWidth="1"/>
    <col min="2553" max="2553" width="6.7265625" style="148" bestFit="1" customWidth="1"/>
    <col min="2554" max="2554" width="11.54296875" style="148" bestFit="1" customWidth="1"/>
    <col min="2555" max="2772" width="9.1796875" style="148"/>
    <col min="2773" max="2773" width="7" style="148" bestFit="1" customWidth="1"/>
    <col min="2774" max="2774" width="62" style="148" bestFit="1" customWidth="1"/>
    <col min="2775" max="2775" width="6.26953125" style="148" bestFit="1" customWidth="1"/>
    <col min="2776" max="2776" width="5.81640625" style="148" bestFit="1" customWidth="1"/>
    <col min="2777" max="2777" width="8.1796875" style="148" bestFit="1" customWidth="1"/>
    <col min="2778" max="2778" width="11.54296875" style="148" bestFit="1" customWidth="1"/>
    <col min="2779" max="2779" width="6.7265625" style="148" bestFit="1" customWidth="1"/>
    <col min="2780" max="2780" width="11.54296875" style="148" bestFit="1" customWidth="1"/>
    <col min="2781" max="2781" width="6.7265625" style="148" bestFit="1" customWidth="1"/>
    <col min="2782" max="2782" width="7.7265625" style="148" bestFit="1" customWidth="1"/>
    <col min="2783" max="2783" width="6.7265625" style="148" bestFit="1" customWidth="1"/>
    <col min="2784" max="2784" width="7.7265625" style="148" bestFit="1" customWidth="1"/>
    <col min="2785" max="2785" width="6.7265625" style="148" bestFit="1" customWidth="1"/>
    <col min="2786" max="2786" width="7.7265625" style="148" bestFit="1" customWidth="1"/>
    <col min="2787" max="2787" width="6.7265625" style="148" bestFit="1" customWidth="1"/>
    <col min="2788" max="2788" width="7.7265625" style="148" bestFit="1" customWidth="1"/>
    <col min="2789" max="2789" width="6.7265625" style="148" bestFit="1" customWidth="1"/>
    <col min="2790" max="2790" width="11.54296875" style="148" bestFit="1" customWidth="1"/>
    <col min="2791" max="2791" width="6.7265625" style="148" bestFit="1" customWidth="1"/>
    <col min="2792" max="2792" width="11.54296875" style="148" bestFit="1" customWidth="1"/>
    <col min="2793" max="2793" width="6.7265625" style="148" bestFit="1" customWidth="1"/>
    <col min="2794" max="2794" width="7.7265625" style="148" bestFit="1" customWidth="1"/>
    <col min="2795" max="2795" width="6.7265625" style="148" bestFit="1" customWidth="1"/>
    <col min="2796" max="2796" width="7.7265625" style="148" bestFit="1" customWidth="1"/>
    <col min="2797" max="2797" width="6.7265625" style="148" bestFit="1" customWidth="1"/>
    <col min="2798" max="2798" width="7.7265625" style="148" bestFit="1" customWidth="1"/>
    <col min="2799" max="2799" width="6.7265625" style="148" bestFit="1" customWidth="1"/>
    <col min="2800" max="2800" width="7.7265625" style="148" bestFit="1" customWidth="1"/>
    <col min="2801" max="2801" width="6.7265625" style="148" bestFit="1" customWidth="1"/>
    <col min="2802" max="2802" width="7.7265625" style="148" bestFit="1" customWidth="1"/>
    <col min="2803" max="2803" width="6.7265625" style="148" bestFit="1" customWidth="1"/>
    <col min="2804" max="2804" width="7.7265625" style="148" bestFit="1" customWidth="1"/>
    <col min="2805" max="2805" width="6.7265625" style="148" bestFit="1" customWidth="1"/>
    <col min="2806" max="2806" width="11.54296875" style="148" bestFit="1" customWidth="1"/>
    <col min="2807" max="2807" width="6.7265625" style="148" bestFit="1" customWidth="1"/>
    <col min="2808" max="2808" width="7.7265625" style="148" bestFit="1" customWidth="1"/>
    <col min="2809" max="2809" width="6.7265625" style="148" bestFit="1" customWidth="1"/>
    <col min="2810" max="2810" width="11.54296875" style="148" bestFit="1" customWidth="1"/>
    <col min="2811" max="3028" width="9.1796875" style="148"/>
    <col min="3029" max="3029" width="7" style="148" bestFit="1" customWidth="1"/>
    <col min="3030" max="3030" width="62" style="148" bestFit="1" customWidth="1"/>
    <col min="3031" max="3031" width="6.26953125" style="148" bestFit="1" customWidth="1"/>
    <col min="3032" max="3032" width="5.81640625" style="148" bestFit="1" customWidth="1"/>
    <col min="3033" max="3033" width="8.1796875" style="148" bestFit="1" customWidth="1"/>
    <col min="3034" max="3034" width="11.54296875" style="148" bestFit="1" customWidth="1"/>
    <col min="3035" max="3035" width="6.7265625" style="148" bestFit="1" customWidth="1"/>
    <col min="3036" max="3036" width="11.54296875" style="148" bestFit="1" customWidth="1"/>
    <col min="3037" max="3037" width="6.7265625" style="148" bestFit="1" customWidth="1"/>
    <col min="3038" max="3038" width="7.7265625" style="148" bestFit="1" customWidth="1"/>
    <col min="3039" max="3039" width="6.7265625" style="148" bestFit="1" customWidth="1"/>
    <col min="3040" max="3040" width="7.7265625" style="148" bestFit="1" customWidth="1"/>
    <col min="3041" max="3041" width="6.7265625" style="148" bestFit="1" customWidth="1"/>
    <col min="3042" max="3042" width="7.7265625" style="148" bestFit="1" customWidth="1"/>
    <col min="3043" max="3043" width="6.7265625" style="148" bestFit="1" customWidth="1"/>
    <col min="3044" max="3044" width="7.7265625" style="148" bestFit="1" customWidth="1"/>
    <col min="3045" max="3045" width="6.7265625" style="148" bestFit="1" customWidth="1"/>
    <col min="3046" max="3046" width="11.54296875" style="148" bestFit="1" customWidth="1"/>
    <col min="3047" max="3047" width="6.7265625" style="148" bestFit="1" customWidth="1"/>
    <col min="3048" max="3048" width="11.54296875" style="148" bestFit="1" customWidth="1"/>
    <col min="3049" max="3049" width="6.7265625" style="148" bestFit="1" customWidth="1"/>
    <col min="3050" max="3050" width="7.7265625" style="148" bestFit="1" customWidth="1"/>
    <col min="3051" max="3051" width="6.7265625" style="148" bestFit="1" customWidth="1"/>
    <col min="3052" max="3052" width="7.7265625" style="148" bestFit="1" customWidth="1"/>
    <col min="3053" max="3053" width="6.7265625" style="148" bestFit="1" customWidth="1"/>
    <col min="3054" max="3054" width="7.7265625" style="148" bestFit="1" customWidth="1"/>
    <col min="3055" max="3055" width="6.7265625" style="148" bestFit="1" customWidth="1"/>
    <col min="3056" max="3056" width="7.7265625" style="148" bestFit="1" customWidth="1"/>
    <col min="3057" max="3057" width="6.7265625" style="148" bestFit="1" customWidth="1"/>
    <col min="3058" max="3058" width="7.7265625" style="148" bestFit="1" customWidth="1"/>
    <col min="3059" max="3059" width="6.7265625" style="148" bestFit="1" customWidth="1"/>
    <col min="3060" max="3060" width="7.7265625" style="148" bestFit="1" customWidth="1"/>
    <col min="3061" max="3061" width="6.7265625" style="148" bestFit="1" customWidth="1"/>
    <col min="3062" max="3062" width="11.54296875" style="148" bestFit="1" customWidth="1"/>
    <col min="3063" max="3063" width="6.7265625" style="148" bestFit="1" customWidth="1"/>
    <col min="3064" max="3064" width="7.7265625" style="148" bestFit="1" customWidth="1"/>
    <col min="3065" max="3065" width="6.7265625" style="148" bestFit="1" customWidth="1"/>
    <col min="3066" max="3066" width="11.54296875" style="148" bestFit="1" customWidth="1"/>
    <col min="3067" max="3284" width="9.1796875" style="148"/>
    <col min="3285" max="3285" width="7" style="148" bestFit="1" customWidth="1"/>
    <col min="3286" max="3286" width="62" style="148" bestFit="1" customWidth="1"/>
    <col min="3287" max="3287" width="6.26953125" style="148" bestFit="1" customWidth="1"/>
    <col min="3288" max="3288" width="5.81640625" style="148" bestFit="1" customWidth="1"/>
    <col min="3289" max="3289" width="8.1796875" style="148" bestFit="1" customWidth="1"/>
    <col min="3290" max="3290" width="11.54296875" style="148" bestFit="1" customWidth="1"/>
    <col min="3291" max="3291" width="6.7265625" style="148" bestFit="1" customWidth="1"/>
    <col min="3292" max="3292" width="11.54296875" style="148" bestFit="1" customWidth="1"/>
    <col min="3293" max="3293" width="6.7265625" style="148" bestFit="1" customWidth="1"/>
    <col min="3294" max="3294" width="7.7265625" style="148" bestFit="1" customWidth="1"/>
    <col min="3295" max="3295" width="6.7265625" style="148" bestFit="1" customWidth="1"/>
    <col min="3296" max="3296" width="7.7265625" style="148" bestFit="1" customWidth="1"/>
    <col min="3297" max="3297" width="6.7265625" style="148" bestFit="1" customWidth="1"/>
    <col min="3298" max="3298" width="7.7265625" style="148" bestFit="1" customWidth="1"/>
    <col min="3299" max="3299" width="6.7265625" style="148" bestFit="1" customWidth="1"/>
    <col min="3300" max="3300" width="7.7265625" style="148" bestFit="1" customWidth="1"/>
    <col min="3301" max="3301" width="6.7265625" style="148" bestFit="1" customWidth="1"/>
    <col min="3302" max="3302" width="11.54296875" style="148" bestFit="1" customWidth="1"/>
    <col min="3303" max="3303" width="6.7265625" style="148" bestFit="1" customWidth="1"/>
    <col min="3304" max="3304" width="11.54296875" style="148" bestFit="1" customWidth="1"/>
    <col min="3305" max="3305" width="6.7265625" style="148" bestFit="1" customWidth="1"/>
    <col min="3306" max="3306" width="7.7265625" style="148" bestFit="1" customWidth="1"/>
    <col min="3307" max="3307" width="6.7265625" style="148" bestFit="1" customWidth="1"/>
    <col min="3308" max="3308" width="7.7265625" style="148" bestFit="1" customWidth="1"/>
    <col min="3309" max="3309" width="6.7265625" style="148" bestFit="1" customWidth="1"/>
    <col min="3310" max="3310" width="7.7265625" style="148" bestFit="1" customWidth="1"/>
    <col min="3311" max="3311" width="6.7265625" style="148" bestFit="1" customWidth="1"/>
    <col min="3312" max="3312" width="7.7265625" style="148" bestFit="1" customWidth="1"/>
    <col min="3313" max="3313" width="6.7265625" style="148" bestFit="1" customWidth="1"/>
    <col min="3314" max="3314" width="7.7265625" style="148" bestFit="1" customWidth="1"/>
    <col min="3315" max="3315" width="6.7265625" style="148" bestFit="1" customWidth="1"/>
    <col min="3316" max="3316" width="7.7265625" style="148" bestFit="1" customWidth="1"/>
    <col min="3317" max="3317" width="6.7265625" style="148" bestFit="1" customWidth="1"/>
    <col min="3318" max="3318" width="11.54296875" style="148" bestFit="1" customWidth="1"/>
    <col min="3319" max="3319" width="6.7265625" style="148" bestFit="1" customWidth="1"/>
    <col min="3320" max="3320" width="7.7265625" style="148" bestFit="1" customWidth="1"/>
    <col min="3321" max="3321" width="6.7265625" style="148" bestFit="1" customWidth="1"/>
    <col min="3322" max="3322" width="11.54296875" style="148" bestFit="1" customWidth="1"/>
    <col min="3323" max="3540" width="9.1796875" style="148"/>
    <col min="3541" max="3541" width="7" style="148" bestFit="1" customWidth="1"/>
    <col min="3542" max="3542" width="62" style="148" bestFit="1" customWidth="1"/>
    <col min="3543" max="3543" width="6.26953125" style="148" bestFit="1" customWidth="1"/>
    <col min="3544" max="3544" width="5.81640625" style="148" bestFit="1" customWidth="1"/>
    <col min="3545" max="3545" width="8.1796875" style="148" bestFit="1" customWidth="1"/>
    <col min="3546" max="3546" width="11.54296875" style="148" bestFit="1" customWidth="1"/>
    <col min="3547" max="3547" width="6.7265625" style="148" bestFit="1" customWidth="1"/>
    <col min="3548" max="3548" width="11.54296875" style="148" bestFit="1" customWidth="1"/>
    <col min="3549" max="3549" width="6.7265625" style="148" bestFit="1" customWidth="1"/>
    <col min="3550" max="3550" width="7.7265625" style="148" bestFit="1" customWidth="1"/>
    <col min="3551" max="3551" width="6.7265625" style="148" bestFit="1" customWidth="1"/>
    <col min="3552" max="3552" width="7.7265625" style="148" bestFit="1" customWidth="1"/>
    <col min="3553" max="3553" width="6.7265625" style="148" bestFit="1" customWidth="1"/>
    <col min="3554" max="3554" width="7.7265625" style="148" bestFit="1" customWidth="1"/>
    <col min="3555" max="3555" width="6.7265625" style="148" bestFit="1" customWidth="1"/>
    <col min="3556" max="3556" width="7.7265625" style="148" bestFit="1" customWidth="1"/>
    <col min="3557" max="3557" width="6.7265625" style="148" bestFit="1" customWidth="1"/>
    <col min="3558" max="3558" width="11.54296875" style="148" bestFit="1" customWidth="1"/>
    <col min="3559" max="3559" width="6.7265625" style="148" bestFit="1" customWidth="1"/>
    <col min="3560" max="3560" width="11.54296875" style="148" bestFit="1" customWidth="1"/>
    <col min="3561" max="3561" width="6.7265625" style="148" bestFit="1" customWidth="1"/>
    <col min="3562" max="3562" width="7.7265625" style="148" bestFit="1" customWidth="1"/>
    <col min="3563" max="3563" width="6.7265625" style="148" bestFit="1" customWidth="1"/>
    <col min="3564" max="3564" width="7.7265625" style="148" bestFit="1" customWidth="1"/>
    <col min="3565" max="3565" width="6.7265625" style="148" bestFit="1" customWidth="1"/>
    <col min="3566" max="3566" width="7.7265625" style="148" bestFit="1" customWidth="1"/>
    <col min="3567" max="3567" width="6.7265625" style="148" bestFit="1" customWidth="1"/>
    <col min="3568" max="3568" width="7.7265625" style="148" bestFit="1" customWidth="1"/>
    <col min="3569" max="3569" width="6.7265625" style="148" bestFit="1" customWidth="1"/>
    <col min="3570" max="3570" width="7.7265625" style="148" bestFit="1" customWidth="1"/>
    <col min="3571" max="3571" width="6.7265625" style="148" bestFit="1" customWidth="1"/>
    <col min="3572" max="3572" width="7.7265625" style="148" bestFit="1" customWidth="1"/>
    <col min="3573" max="3573" width="6.7265625" style="148" bestFit="1" customWidth="1"/>
    <col min="3574" max="3574" width="11.54296875" style="148" bestFit="1" customWidth="1"/>
    <col min="3575" max="3575" width="6.7265625" style="148" bestFit="1" customWidth="1"/>
    <col min="3576" max="3576" width="7.7265625" style="148" bestFit="1" customWidth="1"/>
    <col min="3577" max="3577" width="6.7265625" style="148" bestFit="1" customWidth="1"/>
    <col min="3578" max="3578" width="11.54296875" style="148" bestFit="1" customWidth="1"/>
    <col min="3579" max="3796" width="9.1796875" style="148"/>
    <col min="3797" max="3797" width="7" style="148" bestFit="1" customWidth="1"/>
    <col min="3798" max="3798" width="62" style="148" bestFit="1" customWidth="1"/>
    <col min="3799" max="3799" width="6.26953125" style="148" bestFit="1" customWidth="1"/>
    <col min="3800" max="3800" width="5.81640625" style="148" bestFit="1" customWidth="1"/>
    <col min="3801" max="3801" width="8.1796875" style="148" bestFit="1" customWidth="1"/>
    <col min="3802" max="3802" width="11.54296875" style="148" bestFit="1" customWidth="1"/>
    <col min="3803" max="3803" width="6.7265625" style="148" bestFit="1" customWidth="1"/>
    <col min="3804" max="3804" width="11.54296875" style="148" bestFit="1" customWidth="1"/>
    <col min="3805" max="3805" width="6.7265625" style="148" bestFit="1" customWidth="1"/>
    <col min="3806" max="3806" width="7.7265625" style="148" bestFit="1" customWidth="1"/>
    <col min="3807" max="3807" width="6.7265625" style="148" bestFit="1" customWidth="1"/>
    <col min="3808" max="3808" width="7.7265625" style="148" bestFit="1" customWidth="1"/>
    <col min="3809" max="3809" width="6.7265625" style="148" bestFit="1" customWidth="1"/>
    <col min="3810" max="3810" width="7.7265625" style="148" bestFit="1" customWidth="1"/>
    <col min="3811" max="3811" width="6.7265625" style="148" bestFit="1" customWidth="1"/>
    <col min="3812" max="3812" width="7.7265625" style="148" bestFit="1" customWidth="1"/>
    <col min="3813" max="3813" width="6.7265625" style="148" bestFit="1" customWidth="1"/>
    <col min="3814" max="3814" width="11.54296875" style="148" bestFit="1" customWidth="1"/>
    <col min="3815" max="3815" width="6.7265625" style="148" bestFit="1" customWidth="1"/>
    <col min="3816" max="3816" width="11.54296875" style="148" bestFit="1" customWidth="1"/>
    <col min="3817" max="3817" width="6.7265625" style="148" bestFit="1" customWidth="1"/>
    <col min="3818" max="3818" width="7.7265625" style="148" bestFit="1" customWidth="1"/>
    <col min="3819" max="3819" width="6.7265625" style="148" bestFit="1" customWidth="1"/>
    <col min="3820" max="3820" width="7.7265625" style="148" bestFit="1" customWidth="1"/>
    <col min="3821" max="3821" width="6.7265625" style="148" bestFit="1" customWidth="1"/>
    <col min="3822" max="3822" width="7.7265625" style="148" bestFit="1" customWidth="1"/>
    <col min="3823" max="3823" width="6.7265625" style="148" bestFit="1" customWidth="1"/>
    <col min="3824" max="3824" width="7.7265625" style="148" bestFit="1" customWidth="1"/>
    <col min="3825" max="3825" width="6.7265625" style="148" bestFit="1" customWidth="1"/>
    <col min="3826" max="3826" width="7.7265625" style="148" bestFit="1" customWidth="1"/>
    <col min="3827" max="3827" width="6.7265625" style="148" bestFit="1" customWidth="1"/>
    <col min="3828" max="3828" width="7.7265625" style="148" bestFit="1" customWidth="1"/>
    <col min="3829" max="3829" width="6.7265625" style="148" bestFit="1" customWidth="1"/>
    <col min="3830" max="3830" width="11.54296875" style="148" bestFit="1" customWidth="1"/>
    <col min="3831" max="3831" width="6.7265625" style="148" bestFit="1" customWidth="1"/>
    <col min="3832" max="3832" width="7.7265625" style="148" bestFit="1" customWidth="1"/>
    <col min="3833" max="3833" width="6.7265625" style="148" bestFit="1" customWidth="1"/>
    <col min="3834" max="3834" width="11.54296875" style="148" bestFit="1" customWidth="1"/>
    <col min="3835" max="4052" width="9.1796875" style="148"/>
    <col min="4053" max="4053" width="7" style="148" bestFit="1" customWidth="1"/>
    <col min="4054" max="4054" width="62" style="148" bestFit="1" customWidth="1"/>
    <col min="4055" max="4055" width="6.26953125" style="148" bestFit="1" customWidth="1"/>
    <col min="4056" max="4056" width="5.81640625" style="148" bestFit="1" customWidth="1"/>
    <col min="4057" max="4057" width="8.1796875" style="148" bestFit="1" customWidth="1"/>
    <col min="4058" max="4058" width="11.54296875" style="148" bestFit="1" customWidth="1"/>
    <col min="4059" max="4059" width="6.7265625" style="148" bestFit="1" customWidth="1"/>
    <col min="4060" max="4060" width="11.54296875" style="148" bestFit="1" customWidth="1"/>
    <col min="4061" max="4061" width="6.7265625" style="148" bestFit="1" customWidth="1"/>
    <col min="4062" max="4062" width="7.7265625" style="148" bestFit="1" customWidth="1"/>
    <col min="4063" max="4063" width="6.7265625" style="148" bestFit="1" customWidth="1"/>
    <col min="4064" max="4064" width="7.7265625" style="148" bestFit="1" customWidth="1"/>
    <col min="4065" max="4065" width="6.7265625" style="148" bestFit="1" customWidth="1"/>
    <col min="4066" max="4066" width="7.7265625" style="148" bestFit="1" customWidth="1"/>
    <col min="4067" max="4067" width="6.7265625" style="148" bestFit="1" customWidth="1"/>
    <col min="4068" max="4068" width="7.7265625" style="148" bestFit="1" customWidth="1"/>
    <col min="4069" max="4069" width="6.7265625" style="148" bestFit="1" customWidth="1"/>
    <col min="4070" max="4070" width="11.54296875" style="148" bestFit="1" customWidth="1"/>
    <col min="4071" max="4071" width="6.7265625" style="148" bestFit="1" customWidth="1"/>
    <col min="4072" max="4072" width="11.54296875" style="148" bestFit="1" customWidth="1"/>
    <col min="4073" max="4073" width="6.7265625" style="148" bestFit="1" customWidth="1"/>
    <col min="4074" max="4074" width="7.7265625" style="148" bestFit="1" customWidth="1"/>
    <col min="4075" max="4075" width="6.7265625" style="148" bestFit="1" customWidth="1"/>
    <col min="4076" max="4076" width="7.7265625" style="148" bestFit="1" customWidth="1"/>
    <col min="4077" max="4077" width="6.7265625" style="148" bestFit="1" customWidth="1"/>
    <col min="4078" max="4078" width="7.7265625" style="148" bestFit="1" customWidth="1"/>
    <col min="4079" max="4079" width="6.7265625" style="148" bestFit="1" customWidth="1"/>
    <col min="4080" max="4080" width="7.7265625" style="148" bestFit="1" customWidth="1"/>
    <col min="4081" max="4081" width="6.7265625" style="148" bestFit="1" customWidth="1"/>
    <col min="4082" max="4082" width="7.7265625" style="148" bestFit="1" customWidth="1"/>
    <col min="4083" max="4083" width="6.7265625" style="148" bestFit="1" customWidth="1"/>
    <col min="4084" max="4084" width="7.7265625" style="148" bestFit="1" customWidth="1"/>
    <col min="4085" max="4085" width="6.7265625" style="148" bestFit="1" customWidth="1"/>
    <col min="4086" max="4086" width="11.54296875" style="148" bestFit="1" customWidth="1"/>
    <col min="4087" max="4087" width="6.7265625" style="148" bestFit="1" customWidth="1"/>
    <col min="4088" max="4088" width="7.7265625" style="148" bestFit="1" customWidth="1"/>
    <col min="4089" max="4089" width="6.7265625" style="148" bestFit="1" customWidth="1"/>
    <col min="4090" max="4090" width="11.54296875" style="148" bestFit="1" customWidth="1"/>
    <col min="4091" max="4308" width="9.1796875" style="148"/>
    <col min="4309" max="4309" width="7" style="148" bestFit="1" customWidth="1"/>
    <col min="4310" max="4310" width="62" style="148" bestFit="1" customWidth="1"/>
    <col min="4311" max="4311" width="6.26953125" style="148" bestFit="1" customWidth="1"/>
    <col min="4312" max="4312" width="5.81640625" style="148" bestFit="1" customWidth="1"/>
    <col min="4313" max="4313" width="8.1796875" style="148" bestFit="1" customWidth="1"/>
    <col min="4314" max="4314" width="11.54296875" style="148" bestFit="1" customWidth="1"/>
    <col min="4315" max="4315" width="6.7265625" style="148" bestFit="1" customWidth="1"/>
    <col min="4316" max="4316" width="11.54296875" style="148" bestFit="1" customWidth="1"/>
    <col min="4317" max="4317" width="6.7265625" style="148" bestFit="1" customWidth="1"/>
    <col min="4318" max="4318" width="7.7265625" style="148" bestFit="1" customWidth="1"/>
    <col min="4319" max="4319" width="6.7265625" style="148" bestFit="1" customWidth="1"/>
    <col min="4320" max="4320" width="7.7265625" style="148" bestFit="1" customWidth="1"/>
    <col min="4321" max="4321" width="6.7265625" style="148" bestFit="1" customWidth="1"/>
    <col min="4322" max="4322" width="7.7265625" style="148" bestFit="1" customWidth="1"/>
    <col min="4323" max="4323" width="6.7265625" style="148" bestFit="1" customWidth="1"/>
    <col min="4324" max="4324" width="7.7265625" style="148" bestFit="1" customWidth="1"/>
    <col min="4325" max="4325" width="6.7265625" style="148" bestFit="1" customWidth="1"/>
    <col min="4326" max="4326" width="11.54296875" style="148" bestFit="1" customWidth="1"/>
    <col min="4327" max="4327" width="6.7265625" style="148" bestFit="1" customWidth="1"/>
    <col min="4328" max="4328" width="11.54296875" style="148" bestFit="1" customWidth="1"/>
    <col min="4329" max="4329" width="6.7265625" style="148" bestFit="1" customWidth="1"/>
    <col min="4330" max="4330" width="7.7265625" style="148" bestFit="1" customWidth="1"/>
    <col min="4331" max="4331" width="6.7265625" style="148" bestFit="1" customWidth="1"/>
    <col min="4332" max="4332" width="7.7265625" style="148" bestFit="1" customWidth="1"/>
    <col min="4333" max="4333" width="6.7265625" style="148" bestFit="1" customWidth="1"/>
    <col min="4334" max="4334" width="7.7265625" style="148" bestFit="1" customWidth="1"/>
    <col min="4335" max="4335" width="6.7265625" style="148" bestFit="1" customWidth="1"/>
    <col min="4336" max="4336" width="7.7265625" style="148" bestFit="1" customWidth="1"/>
    <col min="4337" max="4337" width="6.7265625" style="148" bestFit="1" customWidth="1"/>
    <col min="4338" max="4338" width="7.7265625" style="148" bestFit="1" customWidth="1"/>
    <col min="4339" max="4339" width="6.7265625" style="148" bestFit="1" customWidth="1"/>
    <col min="4340" max="4340" width="7.7265625" style="148" bestFit="1" customWidth="1"/>
    <col min="4341" max="4341" width="6.7265625" style="148" bestFit="1" customWidth="1"/>
    <col min="4342" max="4342" width="11.54296875" style="148" bestFit="1" customWidth="1"/>
    <col min="4343" max="4343" width="6.7265625" style="148" bestFit="1" customWidth="1"/>
    <col min="4344" max="4344" width="7.7265625" style="148" bestFit="1" customWidth="1"/>
    <col min="4345" max="4345" width="6.7265625" style="148" bestFit="1" customWidth="1"/>
    <col min="4346" max="4346" width="11.54296875" style="148" bestFit="1" customWidth="1"/>
    <col min="4347" max="4564" width="9.1796875" style="148"/>
    <col min="4565" max="4565" width="7" style="148" bestFit="1" customWidth="1"/>
    <col min="4566" max="4566" width="62" style="148" bestFit="1" customWidth="1"/>
    <col min="4567" max="4567" width="6.26953125" style="148" bestFit="1" customWidth="1"/>
    <col min="4568" max="4568" width="5.81640625" style="148" bestFit="1" customWidth="1"/>
    <col min="4569" max="4569" width="8.1796875" style="148" bestFit="1" customWidth="1"/>
    <col min="4570" max="4570" width="11.54296875" style="148" bestFit="1" customWidth="1"/>
    <col min="4571" max="4571" width="6.7265625" style="148" bestFit="1" customWidth="1"/>
    <col min="4572" max="4572" width="11.54296875" style="148" bestFit="1" customWidth="1"/>
    <col min="4573" max="4573" width="6.7265625" style="148" bestFit="1" customWidth="1"/>
    <col min="4574" max="4574" width="7.7265625" style="148" bestFit="1" customWidth="1"/>
    <col min="4575" max="4575" width="6.7265625" style="148" bestFit="1" customWidth="1"/>
    <col min="4576" max="4576" width="7.7265625" style="148" bestFit="1" customWidth="1"/>
    <col min="4577" max="4577" width="6.7265625" style="148" bestFit="1" customWidth="1"/>
    <col min="4578" max="4578" width="7.7265625" style="148" bestFit="1" customWidth="1"/>
    <col min="4579" max="4579" width="6.7265625" style="148" bestFit="1" customWidth="1"/>
    <col min="4580" max="4580" width="7.7265625" style="148" bestFit="1" customWidth="1"/>
    <col min="4581" max="4581" width="6.7265625" style="148" bestFit="1" customWidth="1"/>
    <col min="4582" max="4582" width="11.54296875" style="148" bestFit="1" customWidth="1"/>
    <col min="4583" max="4583" width="6.7265625" style="148" bestFit="1" customWidth="1"/>
    <col min="4584" max="4584" width="11.54296875" style="148" bestFit="1" customWidth="1"/>
    <col min="4585" max="4585" width="6.7265625" style="148" bestFit="1" customWidth="1"/>
    <col min="4586" max="4586" width="7.7265625" style="148" bestFit="1" customWidth="1"/>
    <col min="4587" max="4587" width="6.7265625" style="148" bestFit="1" customWidth="1"/>
    <col min="4588" max="4588" width="7.7265625" style="148" bestFit="1" customWidth="1"/>
    <col min="4589" max="4589" width="6.7265625" style="148" bestFit="1" customWidth="1"/>
    <col min="4590" max="4590" width="7.7265625" style="148" bestFit="1" customWidth="1"/>
    <col min="4591" max="4591" width="6.7265625" style="148" bestFit="1" customWidth="1"/>
    <col min="4592" max="4592" width="7.7265625" style="148" bestFit="1" customWidth="1"/>
    <col min="4593" max="4593" width="6.7265625" style="148" bestFit="1" customWidth="1"/>
    <col min="4594" max="4594" width="7.7265625" style="148" bestFit="1" customWidth="1"/>
    <col min="4595" max="4595" width="6.7265625" style="148" bestFit="1" customWidth="1"/>
    <col min="4596" max="4596" width="7.7265625" style="148" bestFit="1" customWidth="1"/>
    <col min="4597" max="4597" width="6.7265625" style="148" bestFit="1" customWidth="1"/>
    <col min="4598" max="4598" width="11.54296875" style="148" bestFit="1" customWidth="1"/>
    <col min="4599" max="4599" width="6.7265625" style="148" bestFit="1" customWidth="1"/>
    <col min="4600" max="4600" width="7.7265625" style="148" bestFit="1" customWidth="1"/>
    <col min="4601" max="4601" width="6.7265625" style="148" bestFit="1" customWidth="1"/>
    <col min="4602" max="4602" width="11.54296875" style="148" bestFit="1" customWidth="1"/>
    <col min="4603" max="4820" width="9.1796875" style="148"/>
    <col min="4821" max="4821" width="7" style="148" bestFit="1" customWidth="1"/>
    <col min="4822" max="4822" width="62" style="148" bestFit="1" customWidth="1"/>
    <col min="4823" max="4823" width="6.26953125" style="148" bestFit="1" customWidth="1"/>
    <col min="4824" max="4824" width="5.81640625" style="148" bestFit="1" customWidth="1"/>
    <col min="4825" max="4825" width="8.1796875" style="148" bestFit="1" customWidth="1"/>
    <col min="4826" max="4826" width="11.54296875" style="148" bestFit="1" customWidth="1"/>
    <col min="4827" max="4827" width="6.7265625" style="148" bestFit="1" customWidth="1"/>
    <col min="4828" max="4828" width="11.54296875" style="148" bestFit="1" customWidth="1"/>
    <col min="4829" max="4829" width="6.7265625" style="148" bestFit="1" customWidth="1"/>
    <col min="4830" max="4830" width="7.7265625" style="148" bestFit="1" customWidth="1"/>
    <col min="4831" max="4831" width="6.7265625" style="148" bestFit="1" customWidth="1"/>
    <col min="4832" max="4832" width="7.7265625" style="148" bestFit="1" customWidth="1"/>
    <col min="4833" max="4833" width="6.7265625" style="148" bestFit="1" customWidth="1"/>
    <col min="4834" max="4834" width="7.7265625" style="148" bestFit="1" customWidth="1"/>
    <col min="4835" max="4835" width="6.7265625" style="148" bestFit="1" customWidth="1"/>
    <col min="4836" max="4836" width="7.7265625" style="148" bestFit="1" customWidth="1"/>
    <col min="4837" max="4837" width="6.7265625" style="148" bestFit="1" customWidth="1"/>
    <col min="4838" max="4838" width="11.54296875" style="148" bestFit="1" customWidth="1"/>
    <col min="4839" max="4839" width="6.7265625" style="148" bestFit="1" customWidth="1"/>
    <col min="4840" max="4840" width="11.54296875" style="148" bestFit="1" customWidth="1"/>
    <col min="4841" max="4841" width="6.7265625" style="148" bestFit="1" customWidth="1"/>
    <col min="4842" max="4842" width="7.7265625" style="148" bestFit="1" customWidth="1"/>
    <col min="4843" max="4843" width="6.7265625" style="148" bestFit="1" customWidth="1"/>
    <col min="4844" max="4844" width="7.7265625" style="148" bestFit="1" customWidth="1"/>
    <col min="4845" max="4845" width="6.7265625" style="148" bestFit="1" customWidth="1"/>
    <col min="4846" max="4846" width="7.7265625" style="148" bestFit="1" customWidth="1"/>
    <col min="4847" max="4847" width="6.7265625" style="148" bestFit="1" customWidth="1"/>
    <col min="4848" max="4848" width="7.7265625" style="148" bestFit="1" customWidth="1"/>
    <col min="4849" max="4849" width="6.7265625" style="148" bestFit="1" customWidth="1"/>
    <col min="4850" max="4850" width="7.7265625" style="148" bestFit="1" customWidth="1"/>
    <col min="4851" max="4851" width="6.7265625" style="148" bestFit="1" customWidth="1"/>
    <col min="4852" max="4852" width="7.7265625" style="148" bestFit="1" customWidth="1"/>
    <col min="4853" max="4853" width="6.7265625" style="148" bestFit="1" customWidth="1"/>
    <col min="4854" max="4854" width="11.54296875" style="148" bestFit="1" customWidth="1"/>
    <col min="4855" max="4855" width="6.7265625" style="148" bestFit="1" customWidth="1"/>
    <col min="4856" max="4856" width="7.7265625" style="148" bestFit="1" customWidth="1"/>
    <col min="4857" max="4857" width="6.7265625" style="148" bestFit="1" customWidth="1"/>
    <col min="4858" max="4858" width="11.54296875" style="148" bestFit="1" customWidth="1"/>
    <col min="4859" max="5076" width="9.1796875" style="148"/>
    <col min="5077" max="5077" width="7" style="148" bestFit="1" customWidth="1"/>
    <col min="5078" max="5078" width="62" style="148" bestFit="1" customWidth="1"/>
    <col min="5079" max="5079" width="6.26953125" style="148" bestFit="1" customWidth="1"/>
    <col min="5080" max="5080" width="5.81640625" style="148" bestFit="1" customWidth="1"/>
    <col min="5081" max="5081" width="8.1796875" style="148" bestFit="1" customWidth="1"/>
    <col min="5082" max="5082" width="11.54296875" style="148" bestFit="1" customWidth="1"/>
    <col min="5083" max="5083" width="6.7265625" style="148" bestFit="1" customWidth="1"/>
    <col min="5084" max="5084" width="11.54296875" style="148" bestFit="1" customWidth="1"/>
    <col min="5085" max="5085" width="6.7265625" style="148" bestFit="1" customWidth="1"/>
    <col min="5086" max="5086" width="7.7265625" style="148" bestFit="1" customWidth="1"/>
    <col min="5087" max="5087" width="6.7265625" style="148" bestFit="1" customWidth="1"/>
    <col min="5088" max="5088" width="7.7265625" style="148" bestFit="1" customWidth="1"/>
    <col min="5089" max="5089" width="6.7265625" style="148" bestFit="1" customWidth="1"/>
    <col min="5090" max="5090" width="7.7265625" style="148" bestFit="1" customWidth="1"/>
    <col min="5091" max="5091" width="6.7265625" style="148" bestFit="1" customWidth="1"/>
    <col min="5092" max="5092" width="7.7265625" style="148" bestFit="1" customWidth="1"/>
    <col min="5093" max="5093" width="6.7265625" style="148" bestFit="1" customWidth="1"/>
    <col min="5094" max="5094" width="11.54296875" style="148" bestFit="1" customWidth="1"/>
    <col min="5095" max="5095" width="6.7265625" style="148" bestFit="1" customWidth="1"/>
    <col min="5096" max="5096" width="11.54296875" style="148" bestFit="1" customWidth="1"/>
    <col min="5097" max="5097" width="6.7265625" style="148" bestFit="1" customWidth="1"/>
    <col min="5098" max="5098" width="7.7265625" style="148" bestFit="1" customWidth="1"/>
    <col min="5099" max="5099" width="6.7265625" style="148" bestFit="1" customWidth="1"/>
    <col min="5100" max="5100" width="7.7265625" style="148" bestFit="1" customWidth="1"/>
    <col min="5101" max="5101" width="6.7265625" style="148" bestFit="1" customWidth="1"/>
    <col min="5102" max="5102" width="7.7265625" style="148" bestFit="1" customWidth="1"/>
    <col min="5103" max="5103" width="6.7265625" style="148" bestFit="1" customWidth="1"/>
    <col min="5104" max="5104" width="7.7265625" style="148" bestFit="1" customWidth="1"/>
    <col min="5105" max="5105" width="6.7265625" style="148" bestFit="1" customWidth="1"/>
    <col min="5106" max="5106" width="7.7265625" style="148" bestFit="1" customWidth="1"/>
    <col min="5107" max="5107" width="6.7265625" style="148" bestFit="1" customWidth="1"/>
    <col min="5108" max="5108" width="7.7265625" style="148" bestFit="1" customWidth="1"/>
    <col min="5109" max="5109" width="6.7265625" style="148" bestFit="1" customWidth="1"/>
    <col min="5110" max="5110" width="11.54296875" style="148" bestFit="1" customWidth="1"/>
    <col min="5111" max="5111" width="6.7265625" style="148" bestFit="1" customWidth="1"/>
    <col min="5112" max="5112" width="7.7265625" style="148" bestFit="1" customWidth="1"/>
    <col min="5113" max="5113" width="6.7265625" style="148" bestFit="1" customWidth="1"/>
    <col min="5114" max="5114" width="11.54296875" style="148" bestFit="1" customWidth="1"/>
    <col min="5115" max="5332" width="9.1796875" style="148"/>
    <col min="5333" max="5333" width="7" style="148" bestFit="1" customWidth="1"/>
    <col min="5334" max="5334" width="62" style="148" bestFit="1" customWidth="1"/>
    <col min="5335" max="5335" width="6.26953125" style="148" bestFit="1" customWidth="1"/>
    <col min="5336" max="5336" width="5.81640625" style="148" bestFit="1" customWidth="1"/>
    <col min="5337" max="5337" width="8.1796875" style="148" bestFit="1" customWidth="1"/>
    <col min="5338" max="5338" width="11.54296875" style="148" bestFit="1" customWidth="1"/>
    <col min="5339" max="5339" width="6.7265625" style="148" bestFit="1" customWidth="1"/>
    <col min="5340" max="5340" width="11.54296875" style="148" bestFit="1" customWidth="1"/>
    <col min="5341" max="5341" width="6.7265625" style="148" bestFit="1" customWidth="1"/>
    <col min="5342" max="5342" width="7.7265625" style="148" bestFit="1" customWidth="1"/>
    <col min="5343" max="5343" width="6.7265625" style="148" bestFit="1" customWidth="1"/>
    <col min="5344" max="5344" width="7.7265625" style="148" bestFit="1" customWidth="1"/>
    <col min="5345" max="5345" width="6.7265625" style="148" bestFit="1" customWidth="1"/>
    <col min="5346" max="5346" width="7.7265625" style="148" bestFit="1" customWidth="1"/>
    <col min="5347" max="5347" width="6.7265625" style="148" bestFit="1" customWidth="1"/>
    <col min="5348" max="5348" width="7.7265625" style="148" bestFit="1" customWidth="1"/>
    <col min="5349" max="5349" width="6.7265625" style="148" bestFit="1" customWidth="1"/>
    <col min="5350" max="5350" width="11.54296875" style="148" bestFit="1" customWidth="1"/>
    <col min="5351" max="5351" width="6.7265625" style="148" bestFit="1" customWidth="1"/>
    <col min="5352" max="5352" width="11.54296875" style="148" bestFit="1" customWidth="1"/>
    <col min="5353" max="5353" width="6.7265625" style="148" bestFit="1" customWidth="1"/>
    <col min="5354" max="5354" width="7.7265625" style="148" bestFit="1" customWidth="1"/>
    <col min="5355" max="5355" width="6.7265625" style="148" bestFit="1" customWidth="1"/>
    <col min="5356" max="5356" width="7.7265625" style="148" bestFit="1" customWidth="1"/>
    <col min="5357" max="5357" width="6.7265625" style="148" bestFit="1" customWidth="1"/>
    <col min="5358" max="5358" width="7.7265625" style="148" bestFit="1" customWidth="1"/>
    <col min="5359" max="5359" width="6.7265625" style="148" bestFit="1" customWidth="1"/>
    <col min="5360" max="5360" width="7.7265625" style="148" bestFit="1" customWidth="1"/>
    <col min="5361" max="5361" width="6.7265625" style="148" bestFit="1" customWidth="1"/>
    <col min="5362" max="5362" width="7.7265625" style="148" bestFit="1" customWidth="1"/>
    <col min="5363" max="5363" width="6.7265625" style="148" bestFit="1" customWidth="1"/>
    <col min="5364" max="5364" width="7.7265625" style="148" bestFit="1" customWidth="1"/>
    <col min="5365" max="5365" width="6.7265625" style="148" bestFit="1" customWidth="1"/>
    <col min="5366" max="5366" width="11.54296875" style="148" bestFit="1" customWidth="1"/>
    <col min="5367" max="5367" width="6.7265625" style="148" bestFit="1" customWidth="1"/>
    <col min="5368" max="5368" width="7.7265625" style="148" bestFit="1" customWidth="1"/>
    <col min="5369" max="5369" width="6.7265625" style="148" bestFit="1" customWidth="1"/>
    <col min="5370" max="5370" width="11.54296875" style="148" bestFit="1" customWidth="1"/>
    <col min="5371" max="5588" width="9.1796875" style="148"/>
    <col min="5589" max="5589" width="7" style="148" bestFit="1" customWidth="1"/>
    <col min="5590" max="5590" width="62" style="148" bestFit="1" customWidth="1"/>
    <col min="5591" max="5591" width="6.26953125" style="148" bestFit="1" customWidth="1"/>
    <col min="5592" max="5592" width="5.81640625" style="148" bestFit="1" customWidth="1"/>
    <col min="5593" max="5593" width="8.1796875" style="148" bestFit="1" customWidth="1"/>
    <col min="5594" max="5594" width="11.54296875" style="148" bestFit="1" customWidth="1"/>
    <col min="5595" max="5595" width="6.7265625" style="148" bestFit="1" customWidth="1"/>
    <col min="5596" max="5596" width="11.54296875" style="148" bestFit="1" customWidth="1"/>
    <col min="5597" max="5597" width="6.7265625" style="148" bestFit="1" customWidth="1"/>
    <col min="5598" max="5598" width="7.7265625" style="148" bestFit="1" customWidth="1"/>
    <col min="5599" max="5599" width="6.7265625" style="148" bestFit="1" customWidth="1"/>
    <col min="5600" max="5600" width="7.7265625" style="148" bestFit="1" customWidth="1"/>
    <col min="5601" max="5601" width="6.7265625" style="148" bestFit="1" customWidth="1"/>
    <col min="5602" max="5602" width="7.7265625" style="148" bestFit="1" customWidth="1"/>
    <col min="5603" max="5603" width="6.7265625" style="148" bestFit="1" customWidth="1"/>
    <col min="5604" max="5604" width="7.7265625" style="148" bestFit="1" customWidth="1"/>
    <col min="5605" max="5605" width="6.7265625" style="148" bestFit="1" customWidth="1"/>
    <col min="5606" max="5606" width="11.54296875" style="148" bestFit="1" customWidth="1"/>
    <col min="5607" max="5607" width="6.7265625" style="148" bestFit="1" customWidth="1"/>
    <col min="5608" max="5608" width="11.54296875" style="148" bestFit="1" customWidth="1"/>
    <col min="5609" max="5609" width="6.7265625" style="148" bestFit="1" customWidth="1"/>
    <col min="5610" max="5610" width="7.7265625" style="148" bestFit="1" customWidth="1"/>
    <col min="5611" max="5611" width="6.7265625" style="148" bestFit="1" customWidth="1"/>
    <col min="5612" max="5612" width="7.7265625" style="148" bestFit="1" customWidth="1"/>
    <col min="5613" max="5613" width="6.7265625" style="148" bestFit="1" customWidth="1"/>
    <col min="5614" max="5614" width="7.7265625" style="148" bestFit="1" customWidth="1"/>
    <col min="5615" max="5615" width="6.7265625" style="148" bestFit="1" customWidth="1"/>
    <col min="5616" max="5616" width="7.7265625" style="148" bestFit="1" customWidth="1"/>
    <col min="5617" max="5617" width="6.7265625" style="148" bestFit="1" customWidth="1"/>
    <col min="5618" max="5618" width="7.7265625" style="148" bestFit="1" customWidth="1"/>
    <col min="5619" max="5619" width="6.7265625" style="148" bestFit="1" customWidth="1"/>
    <col min="5620" max="5620" width="7.7265625" style="148" bestFit="1" customWidth="1"/>
    <col min="5621" max="5621" width="6.7265625" style="148" bestFit="1" customWidth="1"/>
    <col min="5622" max="5622" width="11.54296875" style="148" bestFit="1" customWidth="1"/>
    <col min="5623" max="5623" width="6.7265625" style="148" bestFit="1" customWidth="1"/>
    <col min="5624" max="5624" width="7.7265625" style="148" bestFit="1" customWidth="1"/>
    <col min="5625" max="5625" width="6.7265625" style="148" bestFit="1" customWidth="1"/>
    <col min="5626" max="5626" width="11.54296875" style="148" bestFit="1" customWidth="1"/>
    <col min="5627" max="5844" width="9.1796875" style="148"/>
    <col min="5845" max="5845" width="7" style="148" bestFit="1" customWidth="1"/>
    <col min="5846" max="5846" width="62" style="148" bestFit="1" customWidth="1"/>
    <col min="5847" max="5847" width="6.26953125" style="148" bestFit="1" customWidth="1"/>
    <col min="5848" max="5848" width="5.81640625" style="148" bestFit="1" customWidth="1"/>
    <col min="5849" max="5849" width="8.1796875" style="148" bestFit="1" customWidth="1"/>
    <col min="5850" max="5850" width="11.54296875" style="148" bestFit="1" customWidth="1"/>
    <col min="5851" max="5851" width="6.7265625" style="148" bestFit="1" customWidth="1"/>
    <col min="5852" max="5852" width="11.54296875" style="148" bestFit="1" customWidth="1"/>
    <col min="5853" max="5853" width="6.7265625" style="148" bestFit="1" customWidth="1"/>
    <col min="5854" max="5854" width="7.7265625" style="148" bestFit="1" customWidth="1"/>
    <col min="5855" max="5855" width="6.7265625" style="148" bestFit="1" customWidth="1"/>
    <col min="5856" max="5856" width="7.7265625" style="148" bestFit="1" customWidth="1"/>
    <col min="5857" max="5857" width="6.7265625" style="148" bestFit="1" customWidth="1"/>
    <col min="5858" max="5858" width="7.7265625" style="148" bestFit="1" customWidth="1"/>
    <col min="5859" max="5859" width="6.7265625" style="148" bestFit="1" customWidth="1"/>
    <col min="5860" max="5860" width="7.7265625" style="148" bestFit="1" customWidth="1"/>
    <col min="5861" max="5861" width="6.7265625" style="148" bestFit="1" customWidth="1"/>
    <col min="5862" max="5862" width="11.54296875" style="148" bestFit="1" customWidth="1"/>
    <col min="5863" max="5863" width="6.7265625" style="148" bestFit="1" customWidth="1"/>
    <col min="5864" max="5864" width="11.54296875" style="148" bestFit="1" customWidth="1"/>
    <col min="5865" max="5865" width="6.7265625" style="148" bestFit="1" customWidth="1"/>
    <col min="5866" max="5866" width="7.7265625" style="148" bestFit="1" customWidth="1"/>
    <col min="5867" max="5867" width="6.7265625" style="148" bestFit="1" customWidth="1"/>
    <col min="5868" max="5868" width="7.7265625" style="148" bestFit="1" customWidth="1"/>
    <col min="5869" max="5869" width="6.7265625" style="148" bestFit="1" customWidth="1"/>
    <col min="5870" max="5870" width="7.7265625" style="148" bestFit="1" customWidth="1"/>
    <col min="5871" max="5871" width="6.7265625" style="148" bestFit="1" customWidth="1"/>
    <col min="5872" max="5872" width="7.7265625" style="148" bestFit="1" customWidth="1"/>
    <col min="5873" max="5873" width="6.7265625" style="148" bestFit="1" customWidth="1"/>
    <col min="5874" max="5874" width="7.7265625" style="148" bestFit="1" customWidth="1"/>
    <col min="5875" max="5875" width="6.7265625" style="148" bestFit="1" customWidth="1"/>
    <col min="5876" max="5876" width="7.7265625" style="148" bestFit="1" customWidth="1"/>
    <col min="5877" max="5877" width="6.7265625" style="148" bestFit="1" customWidth="1"/>
    <col min="5878" max="5878" width="11.54296875" style="148" bestFit="1" customWidth="1"/>
    <col min="5879" max="5879" width="6.7265625" style="148" bestFit="1" customWidth="1"/>
    <col min="5880" max="5880" width="7.7265625" style="148" bestFit="1" customWidth="1"/>
    <col min="5881" max="5881" width="6.7265625" style="148" bestFit="1" customWidth="1"/>
    <col min="5882" max="5882" width="11.54296875" style="148" bestFit="1" customWidth="1"/>
    <col min="5883" max="6100" width="9.1796875" style="148"/>
    <col min="6101" max="6101" width="7" style="148" bestFit="1" customWidth="1"/>
    <col min="6102" max="6102" width="62" style="148" bestFit="1" customWidth="1"/>
    <col min="6103" max="6103" width="6.26953125" style="148" bestFit="1" customWidth="1"/>
    <col min="6104" max="6104" width="5.81640625" style="148" bestFit="1" customWidth="1"/>
    <col min="6105" max="6105" width="8.1796875" style="148" bestFit="1" customWidth="1"/>
    <col min="6106" max="6106" width="11.54296875" style="148" bestFit="1" customWidth="1"/>
    <col min="6107" max="6107" width="6.7265625" style="148" bestFit="1" customWidth="1"/>
    <col min="6108" max="6108" width="11.54296875" style="148" bestFit="1" customWidth="1"/>
    <col min="6109" max="6109" width="6.7265625" style="148" bestFit="1" customWidth="1"/>
    <col min="6110" max="6110" width="7.7265625" style="148" bestFit="1" customWidth="1"/>
    <col min="6111" max="6111" width="6.7265625" style="148" bestFit="1" customWidth="1"/>
    <col min="6112" max="6112" width="7.7265625" style="148" bestFit="1" customWidth="1"/>
    <col min="6113" max="6113" width="6.7265625" style="148" bestFit="1" customWidth="1"/>
    <col min="6114" max="6114" width="7.7265625" style="148" bestFit="1" customWidth="1"/>
    <col min="6115" max="6115" width="6.7265625" style="148" bestFit="1" customWidth="1"/>
    <col min="6116" max="6116" width="7.7265625" style="148" bestFit="1" customWidth="1"/>
    <col min="6117" max="6117" width="6.7265625" style="148" bestFit="1" customWidth="1"/>
    <col min="6118" max="6118" width="11.54296875" style="148" bestFit="1" customWidth="1"/>
    <col min="6119" max="6119" width="6.7265625" style="148" bestFit="1" customWidth="1"/>
    <col min="6120" max="6120" width="11.54296875" style="148" bestFit="1" customWidth="1"/>
    <col min="6121" max="6121" width="6.7265625" style="148" bestFit="1" customWidth="1"/>
    <col min="6122" max="6122" width="7.7265625" style="148" bestFit="1" customWidth="1"/>
    <col min="6123" max="6123" width="6.7265625" style="148" bestFit="1" customWidth="1"/>
    <col min="6124" max="6124" width="7.7265625" style="148" bestFit="1" customWidth="1"/>
    <col min="6125" max="6125" width="6.7265625" style="148" bestFit="1" customWidth="1"/>
    <col min="6126" max="6126" width="7.7265625" style="148" bestFit="1" customWidth="1"/>
    <col min="6127" max="6127" width="6.7265625" style="148" bestFit="1" customWidth="1"/>
    <col min="6128" max="6128" width="7.7265625" style="148" bestFit="1" customWidth="1"/>
    <col min="6129" max="6129" width="6.7265625" style="148" bestFit="1" customWidth="1"/>
    <col min="6130" max="6130" width="7.7265625" style="148" bestFit="1" customWidth="1"/>
    <col min="6131" max="6131" width="6.7265625" style="148" bestFit="1" customWidth="1"/>
    <col min="6132" max="6132" width="7.7265625" style="148" bestFit="1" customWidth="1"/>
    <col min="6133" max="6133" width="6.7265625" style="148" bestFit="1" customWidth="1"/>
    <col min="6134" max="6134" width="11.54296875" style="148" bestFit="1" customWidth="1"/>
    <col min="6135" max="6135" width="6.7265625" style="148" bestFit="1" customWidth="1"/>
    <col min="6136" max="6136" width="7.7265625" style="148" bestFit="1" customWidth="1"/>
    <col min="6137" max="6137" width="6.7265625" style="148" bestFit="1" customWidth="1"/>
    <col min="6138" max="6138" width="11.54296875" style="148" bestFit="1" customWidth="1"/>
    <col min="6139" max="6356" width="9.1796875" style="148"/>
    <col min="6357" max="6357" width="7" style="148" bestFit="1" customWidth="1"/>
    <col min="6358" max="6358" width="62" style="148" bestFit="1" customWidth="1"/>
    <col min="6359" max="6359" width="6.26953125" style="148" bestFit="1" customWidth="1"/>
    <col min="6360" max="6360" width="5.81640625" style="148" bestFit="1" customWidth="1"/>
    <col min="6361" max="6361" width="8.1796875" style="148" bestFit="1" customWidth="1"/>
    <col min="6362" max="6362" width="11.54296875" style="148" bestFit="1" customWidth="1"/>
    <col min="6363" max="6363" width="6.7265625" style="148" bestFit="1" customWidth="1"/>
    <col min="6364" max="6364" width="11.54296875" style="148" bestFit="1" customWidth="1"/>
    <col min="6365" max="6365" width="6.7265625" style="148" bestFit="1" customWidth="1"/>
    <col min="6366" max="6366" width="7.7265625" style="148" bestFit="1" customWidth="1"/>
    <col min="6367" max="6367" width="6.7265625" style="148" bestFit="1" customWidth="1"/>
    <col min="6368" max="6368" width="7.7265625" style="148" bestFit="1" customWidth="1"/>
    <col min="6369" max="6369" width="6.7265625" style="148" bestFit="1" customWidth="1"/>
    <col min="6370" max="6370" width="7.7265625" style="148" bestFit="1" customWidth="1"/>
    <col min="6371" max="6371" width="6.7265625" style="148" bestFit="1" customWidth="1"/>
    <col min="6372" max="6372" width="7.7265625" style="148" bestFit="1" customWidth="1"/>
    <col min="6373" max="6373" width="6.7265625" style="148" bestFit="1" customWidth="1"/>
    <col min="6374" max="6374" width="11.54296875" style="148" bestFit="1" customWidth="1"/>
    <col min="6375" max="6375" width="6.7265625" style="148" bestFit="1" customWidth="1"/>
    <col min="6376" max="6376" width="11.54296875" style="148" bestFit="1" customWidth="1"/>
    <col min="6377" max="6377" width="6.7265625" style="148" bestFit="1" customWidth="1"/>
    <col min="6378" max="6378" width="7.7265625" style="148" bestFit="1" customWidth="1"/>
    <col min="6379" max="6379" width="6.7265625" style="148" bestFit="1" customWidth="1"/>
    <col min="6380" max="6380" width="7.7265625" style="148" bestFit="1" customWidth="1"/>
    <col min="6381" max="6381" width="6.7265625" style="148" bestFit="1" customWidth="1"/>
    <col min="6382" max="6382" width="7.7265625" style="148" bestFit="1" customWidth="1"/>
    <col min="6383" max="6383" width="6.7265625" style="148" bestFit="1" customWidth="1"/>
    <col min="6384" max="6384" width="7.7265625" style="148" bestFit="1" customWidth="1"/>
    <col min="6385" max="6385" width="6.7265625" style="148" bestFit="1" customWidth="1"/>
    <col min="6386" max="6386" width="7.7265625" style="148" bestFit="1" customWidth="1"/>
    <col min="6387" max="6387" width="6.7265625" style="148" bestFit="1" customWidth="1"/>
    <col min="6388" max="6388" width="7.7265625" style="148" bestFit="1" customWidth="1"/>
    <col min="6389" max="6389" width="6.7265625" style="148" bestFit="1" customWidth="1"/>
    <col min="6390" max="6390" width="11.54296875" style="148" bestFit="1" customWidth="1"/>
    <col min="6391" max="6391" width="6.7265625" style="148" bestFit="1" customWidth="1"/>
    <col min="6392" max="6392" width="7.7265625" style="148" bestFit="1" customWidth="1"/>
    <col min="6393" max="6393" width="6.7265625" style="148" bestFit="1" customWidth="1"/>
    <col min="6394" max="6394" width="11.54296875" style="148" bestFit="1" customWidth="1"/>
    <col min="6395" max="6612" width="9.1796875" style="148"/>
    <col min="6613" max="6613" width="7" style="148" bestFit="1" customWidth="1"/>
    <col min="6614" max="6614" width="62" style="148" bestFit="1" customWidth="1"/>
    <col min="6615" max="6615" width="6.26953125" style="148" bestFit="1" customWidth="1"/>
    <col min="6616" max="6616" width="5.81640625" style="148" bestFit="1" customWidth="1"/>
    <col min="6617" max="6617" width="8.1796875" style="148" bestFit="1" customWidth="1"/>
    <col min="6618" max="6618" width="11.54296875" style="148" bestFit="1" customWidth="1"/>
    <col min="6619" max="6619" width="6.7265625" style="148" bestFit="1" customWidth="1"/>
    <col min="6620" max="6620" width="11.54296875" style="148" bestFit="1" customWidth="1"/>
    <col min="6621" max="6621" width="6.7265625" style="148" bestFit="1" customWidth="1"/>
    <col min="6622" max="6622" width="7.7265625" style="148" bestFit="1" customWidth="1"/>
    <col min="6623" max="6623" width="6.7265625" style="148" bestFit="1" customWidth="1"/>
    <col min="6624" max="6624" width="7.7265625" style="148" bestFit="1" customWidth="1"/>
    <col min="6625" max="6625" width="6.7265625" style="148" bestFit="1" customWidth="1"/>
    <col min="6626" max="6626" width="7.7265625" style="148" bestFit="1" customWidth="1"/>
    <col min="6627" max="6627" width="6.7265625" style="148" bestFit="1" customWidth="1"/>
    <col min="6628" max="6628" width="7.7265625" style="148" bestFit="1" customWidth="1"/>
    <col min="6629" max="6629" width="6.7265625" style="148" bestFit="1" customWidth="1"/>
    <col min="6630" max="6630" width="11.54296875" style="148" bestFit="1" customWidth="1"/>
    <col min="6631" max="6631" width="6.7265625" style="148" bestFit="1" customWidth="1"/>
    <col min="6632" max="6632" width="11.54296875" style="148" bestFit="1" customWidth="1"/>
    <col min="6633" max="6633" width="6.7265625" style="148" bestFit="1" customWidth="1"/>
    <col min="6634" max="6634" width="7.7265625" style="148" bestFit="1" customWidth="1"/>
    <col min="6635" max="6635" width="6.7265625" style="148" bestFit="1" customWidth="1"/>
    <col min="6636" max="6636" width="7.7265625" style="148" bestFit="1" customWidth="1"/>
    <col min="6637" max="6637" width="6.7265625" style="148" bestFit="1" customWidth="1"/>
    <col min="6638" max="6638" width="7.7265625" style="148" bestFit="1" customWidth="1"/>
    <col min="6639" max="6639" width="6.7265625" style="148" bestFit="1" customWidth="1"/>
    <col min="6640" max="6640" width="7.7265625" style="148" bestFit="1" customWidth="1"/>
    <col min="6641" max="6641" width="6.7265625" style="148" bestFit="1" customWidth="1"/>
    <col min="6642" max="6642" width="7.7265625" style="148" bestFit="1" customWidth="1"/>
    <col min="6643" max="6643" width="6.7265625" style="148" bestFit="1" customWidth="1"/>
    <col min="6644" max="6644" width="7.7265625" style="148" bestFit="1" customWidth="1"/>
    <col min="6645" max="6645" width="6.7265625" style="148" bestFit="1" customWidth="1"/>
    <col min="6646" max="6646" width="11.54296875" style="148" bestFit="1" customWidth="1"/>
    <col min="6647" max="6647" width="6.7265625" style="148" bestFit="1" customWidth="1"/>
    <col min="6648" max="6648" width="7.7265625" style="148" bestFit="1" customWidth="1"/>
    <col min="6649" max="6649" width="6.7265625" style="148" bestFit="1" customWidth="1"/>
    <col min="6650" max="6650" width="11.54296875" style="148" bestFit="1" customWidth="1"/>
    <col min="6651" max="6868" width="9.1796875" style="148"/>
    <col min="6869" max="6869" width="7" style="148" bestFit="1" customWidth="1"/>
    <col min="6870" max="6870" width="62" style="148" bestFit="1" customWidth="1"/>
    <col min="6871" max="6871" width="6.26953125" style="148" bestFit="1" customWidth="1"/>
    <col min="6872" max="6872" width="5.81640625" style="148" bestFit="1" customWidth="1"/>
    <col min="6873" max="6873" width="8.1796875" style="148" bestFit="1" customWidth="1"/>
    <col min="6874" max="6874" width="11.54296875" style="148" bestFit="1" customWidth="1"/>
    <col min="6875" max="6875" width="6.7265625" style="148" bestFit="1" customWidth="1"/>
    <col min="6876" max="6876" width="11.54296875" style="148" bestFit="1" customWidth="1"/>
    <col min="6877" max="6877" width="6.7265625" style="148" bestFit="1" customWidth="1"/>
    <col min="6878" max="6878" width="7.7265625" style="148" bestFit="1" customWidth="1"/>
    <col min="6879" max="6879" width="6.7265625" style="148" bestFit="1" customWidth="1"/>
    <col min="6880" max="6880" width="7.7265625" style="148" bestFit="1" customWidth="1"/>
    <col min="6881" max="6881" width="6.7265625" style="148" bestFit="1" customWidth="1"/>
    <col min="6882" max="6882" width="7.7265625" style="148" bestFit="1" customWidth="1"/>
    <col min="6883" max="6883" width="6.7265625" style="148" bestFit="1" customWidth="1"/>
    <col min="6884" max="6884" width="7.7265625" style="148" bestFit="1" customWidth="1"/>
    <col min="6885" max="6885" width="6.7265625" style="148" bestFit="1" customWidth="1"/>
    <col min="6886" max="6886" width="11.54296875" style="148" bestFit="1" customWidth="1"/>
    <col min="6887" max="6887" width="6.7265625" style="148" bestFit="1" customWidth="1"/>
    <col min="6888" max="6888" width="11.54296875" style="148" bestFit="1" customWidth="1"/>
    <col min="6889" max="6889" width="6.7265625" style="148" bestFit="1" customWidth="1"/>
    <col min="6890" max="6890" width="7.7265625" style="148" bestFit="1" customWidth="1"/>
    <col min="6891" max="6891" width="6.7265625" style="148" bestFit="1" customWidth="1"/>
    <col min="6892" max="6892" width="7.7265625" style="148" bestFit="1" customWidth="1"/>
    <col min="6893" max="6893" width="6.7265625" style="148" bestFit="1" customWidth="1"/>
    <col min="6894" max="6894" width="7.7265625" style="148" bestFit="1" customWidth="1"/>
    <col min="6895" max="6895" width="6.7265625" style="148" bestFit="1" customWidth="1"/>
    <col min="6896" max="6896" width="7.7265625" style="148" bestFit="1" customWidth="1"/>
    <col min="6897" max="6897" width="6.7265625" style="148" bestFit="1" customWidth="1"/>
    <col min="6898" max="6898" width="7.7265625" style="148" bestFit="1" customWidth="1"/>
    <col min="6899" max="6899" width="6.7265625" style="148" bestFit="1" customWidth="1"/>
    <col min="6900" max="6900" width="7.7265625" style="148" bestFit="1" customWidth="1"/>
    <col min="6901" max="6901" width="6.7265625" style="148" bestFit="1" customWidth="1"/>
    <col min="6902" max="6902" width="11.54296875" style="148" bestFit="1" customWidth="1"/>
    <col min="6903" max="6903" width="6.7265625" style="148" bestFit="1" customWidth="1"/>
    <col min="6904" max="6904" width="7.7265625" style="148" bestFit="1" customWidth="1"/>
    <col min="6905" max="6905" width="6.7265625" style="148" bestFit="1" customWidth="1"/>
    <col min="6906" max="6906" width="11.54296875" style="148" bestFit="1" customWidth="1"/>
    <col min="6907" max="7124" width="9.1796875" style="148"/>
    <col min="7125" max="7125" width="7" style="148" bestFit="1" customWidth="1"/>
    <col min="7126" max="7126" width="62" style="148" bestFit="1" customWidth="1"/>
    <col min="7127" max="7127" width="6.26953125" style="148" bestFit="1" customWidth="1"/>
    <col min="7128" max="7128" width="5.81640625" style="148" bestFit="1" customWidth="1"/>
    <col min="7129" max="7129" width="8.1796875" style="148" bestFit="1" customWidth="1"/>
    <col min="7130" max="7130" width="11.54296875" style="148" bestFit="1" customWidth="1"/>
    <col min="7131" max="7131" width="6.7265625" style="148" bestFit="1" customWidth="1"/>
    <col min="7132" max="7132" width="11.54296875" style="148" bestFit="1" customWidth="1"/>
    <col min="7133" max="7133" width="6.7265625" style="148" bestFit="1" customWidth="1"/>
    <col min="7134" max="7134" width="7.7265625" style="148" bestFit="1" customWidth="1"/>
    <col min="7135" max="7135" width="6.7265625" style="148" bestFit="1" customWidth="1"/>
    <col min="7136" max="7136" width="7.7265625" style="148" bestFit="1" customWidth="1"/>
    <col min="7137" max="7137" width="6.7265625" style="148" bestFit="1" customWidth="1"/>
    <col min="7138" max="7138" width="7.7265625" style="148" bestFit="1" customWidth="1"/>
    <col min="7139" max="7139" width="6.7265625" style="148" bestFit="1" customWidth="1"/>
    <col min="7140" max="7140" width="7.7265625" style="148" bestFit="1" customWidth="1"/>
    <col min="7141" max="7141" width="6.7265625" style="148" bestFit="1" customWidth="1"/>
    <col min="7142" max="7142" width="11.54296875" style="148" bestFit="1" customWidth="1"/>
    <col min="7143" max="7143" width="6.7265625" style="148" bestFit="1" customWidth="1"/>
    <col min="7144" max="7144" width="11.54296875" style="148" bestFit="1" customWidth="1"/>
    <col min="7145" max="7145" width="6.7265625" style="148" bestFit="1" customWidth="1"/>
    <col min="7146" max="7146" width="7.7265625" style="148" bestFit="1" customWidth="1"/>
    <col min="7147" max="7147" width="6.7265625" style="148" bestFit="1" customWidth="1"/>
    <col min="7148" max="7148" width="7.7265625" style="148" bestFit="1" customWidth="1"/>
    <col min="7149" max="7149" width="6.7265625" style="148" bestFit="1" customWidth="1"/>
    <col min="7150" max="7150" width="7.7265625" style="148" bestFit="1" customWidth="1"/>
    <col min="7151" max="7151" width="6.7265625" style="148" bestFit="1" customWidth="1"/>
    <col min="7152" max="7152" width="7.7265625" style="148" bestFit="1" customWidth="1"/>
    <col min="7153" max="7153" width="6.7265625" style="148" bestFit="1" customWidth="1"/>
    <col min="7154" max="7154" width="7.7265625" style="148" bestFit="1" customWidth="1"/>
    <col min="7155" max="7155" width="6.7265625" style="148" bestFit="1" customWidth="1"/>
    <col min="7156" max="7156" width="7.7265625" style="148" bestFit="1" customWidth="1"/>
    <col min="7157" max="7157" width="6.7265625" style="148" bestFit="1" customWidth="1"/>
    <col min="7158" max="7158" width="11.54296875" style="148" bestFit="1" customWidth="1"/>
    <col min="7159" max="7159" width="6.7265625" style="148" bestFit="1" customWidth="1"/>
    <col min="7160" max="7160" width="7.7265625" style="148" bestFit="1" customWidth="1"/>
    <col min="7161" max="7161" width="6.7265625" style="148" bestFit="1" customWidth="1"/>
    <col min="7162" max="7162" width="11.54296875" style="148" bestFit="1" customWidth="1"/>
    <col min="7163" max="7380" width="9.1796875" style="148"/>
    <col min="7381" max="7381" width="7" style="148" bestFit="1" customWidth="1"/>
    <col min="7382" max="7382" width="62" style="148" bestFit="1" customWidth="1"/>
    <col min="7383" max="7383" width="6.26953125" style="148" bestFit="1" customWidth="1"/>
    <col min="7384" max="7384" width="5.81640625" style="148" bestFit="1" customWidth="1"/>
    <col min="7385" max="7385" width="8.1796875" style="148" bestFit="1" customWidth="1"/>
    <col min="7386" max="7386" width="11.54296875" style="148" bestFit="1" customWidth="1"/>
    <col min="7387" max="7387" width="6.7265625" style="148" bestFit="1" customWidth="1"/>
    <col min="7388" max="7388" width="11.54296875" style="148" bestFit="1" customWidth="1"/>
    <col min="7389" max="7389" width="6.7265625" style="148" bestFit="1" customWidth="1"/>
    <col min="7390" max="7390" width="7.7265625" style="148" bestFit="1" customWidth="1"/>
    <col min="7391" max="7391" width="6.7265625" style="148" bestFit="1" customWidth="1"/>
    <col min="7392" max="7392" width="7.7265625" style="148" bestFit="1" customWidth="1"/>
    <col min="7393" max="7393" width="6.7265625" style="148" bestFit="1" customWidth="1"/>
    <col min="7394" max="7394" width="7.7265625" style="148" bestFit="1" customWidth="1"/>
    <col min="7395" max="7395" width="6.7265625" style="148" bestFit="1" customWidth="1"/>
    <col min="7396" max="7396" width="7.7265625" style="148" bestFit="1" customWidth="1"/>
    <col min="7397" max="7397" width="6.7265625" style="148" bestFit="1" customWidth="1"/>
    <col min="7398" max="7398" width="11.54296875" style="148" bestFit="1" customWidth="1"/>
    <col min="7399" max="7399" width="6.7265625" style="148" bestFit="1" customWidth="1"/>
    <col min="7400" max="7400" width="11.54296875" style="148" bestFit="1" customWidth="1"/>
    <col min="7401" max="7401" width="6.7265625" style="148" bestFit="1" customWidth="1"/>
    <col min="7402" max="7402" width="7.7265625" style="148" bestFit="1" customWidth="1"/>
    <col min="7403" max="7403" width="6.7265625" style="148" bestFit="1" customWidth="1"/>
    <col min="7404" max="7404" width="7.7265625" style="148" bestFit="1" customWidth="1"/>
    <col min="7405" max="7405" width="6.7265625" style="148" bestFit="1" customWidth="1"/>
    <col min="7406" max="7406" width="7.7265625" style="148" bestFit="1" customWidth="1"/>
    <col min="7407" max="7407" width="6.7265625" style="148" bestFit="1" customWidth="1"/>
    <col min="7408" max="7408" width="7.7265625" style="148" bestFit="1" customWidth="1"/>
    <col min="7409" max="7409" width="6.7265625" style="148" bestFit="1" customWidth="1"/>
    <col min="7410" max="7410" width="7.7265625" style="148" bestFit="1" customWidth="1"/>
    <col min="7411" max="7411" width="6.7265625" style="148" bestFit="1" customWidth="1"/>
    <col min="7412" max="7412" width="7.7265625" style="148" bestFit="1" customWidth="1"/>
    <col min="7413" max="7413" width="6.7265625" style="148" bestFit="1" customWidth="1"/>
    <col min="7414" max="7414" width="11.54296875" style="148" bestFit="1" customWidth="1"/>
    <col min="7415" max="7415" width="6.7265625" style="148" bestFit="1" customWidth="1"/>
    <col min="7416" max="7416" width="7.7265625" style="148" bestFit="1" customWidth="1"/>
    <col min="7417" max="7417" width="6.7265625" style="148" bestFit="1" customWidth="1"/>
    <col min="7418" max="7418" width="11.54296875" style="148" bestFit="1" customWidth="1"/>
    <col min="7419" max="7636" width="9.1796875" style="148"/>
    <col min="7637" max="7637" width="7" style="148" bestFit="1" customWidth="1"/>
    <col min="7638" max="7638" width="62" style="148" bestFit="1" customWidth="1"/>
    <col min="7639" max="7639" width="6.26953125" style="148" bestFit="1" customWidth="1"/>
    <col min="7640" max="7640" width="5.81640625" style="148" bestFit="1" customWidth="1"/>
    <col min="7641" max="7641" width="8.1796875" style="148" bestFit="1" customWidth="1"/>
    <col min="7642" max="7642" width="11.54296875" style="148" bestFit="1" customWidth="1"/>
    <col min="7643" max="7643" width="6.7265625" style="148" bestFit="1" customWidth="1"/>
    <col min="7644" max="7644" width="11.54296875" style="148" bestFit="1" customWidth="1"/>
    <col min="7645" max="7645" width="6.7265625" style="148" bestFit="1" customWidth="1"/>
    <col min="7646" max="7646" width="7.7265625" style="148" bestFit="1" customWidth="1"/>
    <col min="7647" max="7647" width="6.7265625" style="148" bestFit="1" customWidth="1"/>
    <col min="7648" max="7648" width="7.7265625" style="148" bestFit="1" customWidth="1"/>
    <col min="7649" max="7649" width="6.7265625" style="148" bestFit="1" customWidth="1"/>
    <col min="7650" max="7650" width="7.7265625" style="148" bestFit="1" customWidth="1"/>
    <col min="7651" max="7651" width="6.7265625" style="148" bestFit="1" customWidth="1"/>
    <col min="7652" max="7652" width="7.7265625" style="148" bestFit="1" customWidth="1"/>
    <col min="7653" max="7653" width="6.7265625" style="148" bestFit="1" customWidth="1"/>
    <col min="7654" max="7654" width="11.54296875" style="148" bestFit="1" customWidth="1"/>
    <col min="7655" max="7655" width="6.7265625" style="148" bestFit="1" customWidth="1"/>
    <col min="7656" max="7656" width="11.54296875" style="148" bestFit="1" customWidth="1"/>
    <col min="7657" max="7657" width="6.7265625" style="148" bestFit="1" customWidth="1"/>
    <col min="7658" max="7658" width="7.7265625" style="148" bestFit="1" customWidth="1"/>
    <col min="7659" max="7659" width="6.7265625" style="148" bestFit="1" customWidth="1"/>
    <col min="7660" max="7660" width="7.7265625" style="148" bestFit="1" customWidth="1"/>
    <col min="7661" max="7661" width="6.7265625" style="148" bestFit="1" customWidth="1"/>
    <col min="7662" max="7662" width="7.7265625" style="148" bestFit="1" customWidth="1"/>
    <col min="7663" max="7663" width="6.7265625" style="148" bestFit="1" customWidth="1"/>
    <col min="7664" max="7664" width="7.7265625" style="148" bestFit="1" customWidth="1"/>
    <col min="7665" max="7665" width="6.7265625" style="148" bestFit="1" customWidth="1"/>
    <col min="7666" max="7666" width="7.7265625" style="148" bestFit="1" customWidth="1"/>
    <col min="7667" max="7667" width="6.7265625" style="148" bestFit="1" customWidth="1"/>
    <col min="7668" max="7668" width="7.7265625" style="148" bestFit="1" customWidth="1"/>
    <col min="7669" max="7669" width="6.7265625" style="148" bestFit="1" customWidth="1"/>
    <col min="7670" max="7670" width="11.54296875" style="148" bestFit="1" customWidth="1"/>
    <col min="7671" max="7671" width="6.7265625" style="148" bestFit="1" customWidth="1"/>
    <col min="7672" max="7672" width="7.7265625" style="148" bestFit="1" customWidth="1"/>
    <col min="7673" max="7673" width="6.7265625" style="148" bestFit="1" customWidth="1"/>
    <col min="7674" max="7674" width="11.54296875" style="148" bestFit="1" customWidth="1"/>
    <col min="7675" max="7892" width="9.1796875" style="148"/>
    <col min="7893" max="7893" width="7" style="148" bestFit="1" customWidth="1"/>
    <col min="7894" max="7894" width="62" style="148" bestFit="1" customWidth="1"/>
    <col min="7895" max="7895" width="6.26953125" style="148" bestFit="1" customWidth="1"/>
    <col min="7896" max="7896" width="5.81640625" style="148" bestFit="1" customWidth="1"/>
    <col min="7897" max="7897" width="8.1796875" style="148" bestFit="1" customWidth="1"/>
    <col min="7898" max="7898" width="11.54296875" style="148" bestFit="1" customWidth="1"/>
    <col min="7899" max="7899" width="6.7265625" style="148" bestFit="1" customWidth="1"/>
    <col min="7900" max="7900" width="11.54296875" style="148" bestFit="1" customWidth="1"/>
    <col min="7901" max="7901" width="6.7265625" style="148" bestFit="1" customWidth="1"/>
    <col min="7902" max="7902" width="7.7265625" style="148" bestFit="1" customWidth="1"/>
    <col min="7903" max="7903" width="6.7265625" style="148" bestFit="1" customWidth="1"/>
    <col min="7904" max="7904" width="7.7265625" style="148" bestFit="1" customWidth="1"/>
    <col min="7905" max="7905" width="6.7265625" style="148" bestFit="1" customWidth="1"/>
    <col min="7906" max="7906" width="7.7265625" style="148" bestFit="1" customWidth="1"/>
    <col min="7907" max="7907" width="6.7265625" style="148" bestFit="1" customWidth="1"/>
    <col min="7908" max="7908" width="7.7265625" style="148" bestFit="1" customWidth="1"/>
    <col min="7909" max="7909" width="6.7265625" style="148" bestFit="1" customWidth="1"/>
    <col min="7910" max="7910" width="11.54296875" style="148" bestFit="1" customWidth="1"/>
    <col min="7911" max="7911" width="6.7265625" style="148" bestFit="1" customWidth="1"/>
    <col min="7912" max="7912" width="11.54296875" style="148" bestFit="1" customWidth="1"/>
    <col min="7913" max="7913" width="6.7265625" style="148" bestFit="1" customWidth="1"/>
    <col min="7914" max="7914" width="7.7265625" style="148" bestFit="1" customWidth="1"/>
    <col min="7915" max="7915" width="6.7265625" style="148" bestFit="1" customWidth="1"/>
    <col min="7916" max="7916" width="7.7265625" style="148" bestFit="1" customWidth="1"/>
    <col min="7917" max="7917" width="6.7265625" style="148" bestFit="1" customWidth="1"/>
    <col min="7918" max="7918" width="7.7265625" style="148" bestFit="1" customWidth="1"/>
    <col min="7919" max="7919" width="6.7265625" style="148" bestFit="1" customWidth="1"/>
    <col min="7920" max="7920" width="7.7265625" style="148" bestFit="1" customWidth="1"/>
    <col min="7921" max="7921" width="6.7265625" style="148" bestFit="1" customWidth="1"/>
    <col min="7922" max="7922" width="7.7265625" style="148" bestFit="1" customWidth="1"/>
    <col min="7923" max="7923" width="6.7265625" style="148" bestFit="1" customWidth="1"/>
    <col min="7924" max="7924" width="7.7265625" style="148" bestFit="1" customWidth="1"/>
    <col min="7925" max="7925" width="6.7265625" style="148" bestFit="1" customWidth="1"/>
    <col min="7926" max="7926" width="11.54296875" style="148" bestFit="1" customWidth="1"/>
    <col min="7927" max="7927" width="6.7265625" style="148" bestFit="1" customWidth="1"/>
    <col min="7928" max="7928" width="7.7265625" style="148" bestFit="1" customWidth="1"/>
    <col min="7929" max="7929" width="6.7265625" style="148" bestFit="1" customWidth="1"/>
    <col min="7930" max="7930" width="11.54296875" style="148" bestFit="1" customWidth="1"/>
    <col min="7931" max="8148" width="9.1796875" style="148"/>
    <col min="8149" max="8149" width="7" style="148" bestFit="1" customWidth="1"/>
    <col min="8150" max="8150" width="62" style="148" bestFit="1" customWidth="1"/>
    <col min="8151" max="8151" width="6.26953125" style="148" bestFit="1" customWidth="1"/>
    <col min="8152" max="8152" width="5.81640625" style="148" bestFit="1" customWidth="1"/>
    <col min="8153" max="8153" width="8.1796875" style="148" bestFit="1" customWidth="1"/>
    <col min="8154" max="8154" width="11.54296875" style="148" bestFit="1" customWidth="1"/>
    <col min="8155" max="8155" width="6.7265625" style="148" bestFit="1" customWidth="1"/>
    <col min="8156" max="8156" width="11.54296875" style="148" bestFit="1" customWidth="1"/>
    <col min="8157" max="8157" width="6.7265625" style="148" bestFit="1" customWidth="1"/>
    <col min="8158" max="8158" width="7.7265625" style="148" bestFit="1" customWidth="1"/>
    <col min="8159" max="8159" width="6.7265625" style="148" bestFit="1" customWidth="1"/>
    <col min="8160" max="8160" width="7.7265625" style="148" bestFit="1" customWidth="1"/>
    <col min="8161" max="8161" width="6.7265625" style="148" bestFit="1" customWidth="1"/>
    <col min="8162" max="8162" width="7.7265625" style="148" bestFit="1" customWidth="1"/>
    <col min="8163" max="8163" width="6.7265625" style="148" bestFit="1" customWidth="1"/>
    <col min="8164" max="8164" width="7.7265625" style="148" bestFit="1" customWidth="1"/>
    <col min="8165" max="8165" width="6.7265625" style="148" bestFit="1" customWidth="1"/>
    <col min="8166" max="8166" width="11.54296875" style="148" bestFit="1" customWidth="1"/>
    <col min="8167" max="8167" width="6.7265625" style="148" bestFit="1" customWidth="1"/>
    <col min="8168" max="8168" width="11.54296875" style="148" bestFit="1" customWidth="1"/>
    <col min="8169" max="8169" width="6.7265625" style="148" bestFit="1" customWidth="1"/>
    <col min="8170" max="8170" width="7.7265625" style="148" bestFit="1" customWidth="1"/>
    <col min="8171" max="8171" width="6.7265625" style="148" bestFit="1" customWidth="1"/>
    <col min="8172" max="8172" width="7.7265625" style="148" bestFit="1" customWidth="1"/>
    <col min="8173" max="8173" width="6.7265625" style="148" bestFit="1" customWidth="1"/>
    <col min="8174" max="8174" width="7.7265625" style="148" bestFit="1" customWidth="1"/>
    <col min="8175" max="8175" width="6.7265625" style="148" bestFit="1" customWidth="1"/>
    <col min="8176" max="8176" width="7.7265625" style="148" bestFit="1" customWidth="1"/>
    <col min="8177" max="8177" width="6.7265625" style="148" bestFit="1" customWidth="1"/>
    <col min="8178" max="8178" width="7.7265625" style="148" bestFit="1" customWidth="1"/>
    <col min="8179" max="8179" width="6.7265625" style="148" bestFit="1" customWidth="1"/>
    <col min="8180" max="8180" width="7.7265625" style="148" bestFit="1" customWidth="1"/>
    <col min="8181" max="8181" width="6.7265625" style="148" bestFit="1" customWidth="1"/>
    <col min="8182" max="8182" width="11.54296875" style="148" bestFit="1" customWidth="1"/>
    <col min="8183" max="8183" width="6.7265625" style="148" bestFit="1" customWidth="1"/>
    <col min="8184" max="8184" width="7.7265625" style="148" bestFit="1" customWidth="1"/>
    <col min="8185" max="8185" width="6.7265625" style="148" bestFit="1" customWidth="1"/>
    <col min="8186" max="8186" width="11.54296875" style="148" bestFit="1" customWidth="1"/>
    <col min="8187" max="8404" width="9.1796875" style="148"/>
    <col min="8405" max="8405" width="7" style="148" bestFit="1" customWidth="1"/>
    <col min="8406" max="8406" width="62" style="148" bestFit="1" customWidth="1"/>
    <col min="8407" max="8407" width="6.26953125" style="148" bestFit="1" customWidth="1"/>
    <col min="8408" max="8408" width="5.81640625" style="148" bestFit="1" customWidth="1"/>
    <col min="8409" max="8409" width="8.1796875" style="148" bestFit="1" customWidth="1"/>
    <col min="8410" max="8410" width="11.54296875" style="148" bestFit="1" customWidth="1"/>
    <col min="8411" max="8411" width="6.7265625" style="148" bestFit="1" customWidth="1"/>
    <col min="8412" max="8412" width="11.54296875" style="148" bestFit="1" customWidth="1"/>
    <col min="8413" max="8413" width="6.7265625" style="148" bestFit="1" customWidth="1"/>
    <col min="8414" max="8414" width="7.7265625" style="148" bestFit="1" customWidth="1"/>
    <col min="8415" max="8415" width="6.7265625" style="148" bestFit="1" customWidth="1"/>
    <col min="8416" max="8416" width="7.7265625" style="148" bestFit="1" customWidth="1"/>
    <col min="8417" max="8417" width="6.7265625" style="148" bestFit="1" customWidth="1"/>
    <col min="8418" max="8418" width="7.7265625" style="148" bestFit="1" customWidth="1"/>
    <col min="8419" max="8419" width="6.7265625" style="148" bestFit="1" customWidth="1"/>
    <col min="8420" max="8420" width="7.7265625" style="148" bestFit="1" customWidth="1"/>
    <col min="8421" max="8421" width="6.7265625" style="148" bestFit="1" customWidth="1"/>
    <col min="8422" max="8422" width="11.54296875" style="148" bestFit="1" customWidth="1"/>
    <col min="8423" max="8423" width="6.7265625" style="148" bestFit="1" customWidth="1"/>
    <col min="8424" max="8424" width="11.54296875" style="148" bestFit="1" customWidth="1"/>
    <col min="8425" max="8425" width="6.7265625" style="148" bestFit="1" customWidth="1"/>
    <col min="8426" max="8426" width="7.7265625" style="148" bestFit="1" customWidth="1"/>
    <col min="8427" max="8427" width="6.7265625" style="148" bestFit="1" customWidth="1"/>
    <col min="8428" max="8428" width="7.7265625" style="148" bestFit="1" customWidth="1"/>
    <col min="8429" max="8429" width="6.7265625" style="148" bestFit="1" customWidth="1"/>
    <col min="8430" max="8430" width="7.7265625" style="148" bestFit="1" customWidth="1"/>
    <col min="8431" max="8431" width="6.7265625" style="148" bestFit="1" customWidth="1"/>
    <col min="8432" max="8432" width="7.7265625" style="148" bestFit="1" customWidth="1"/>
    <col min="8433" max="8433" width="6.7265625" style="148" bestFit="1" customWidth="1"/>
    <col min="8434" max="8434" width="7.7265625" style="148" bestFit="1" customWidth="1"/>
    <col min="8435" max="8435" width="6.7265625" style="148" bestFit="1" customWidth="1"/>
    <col min="8436" max="8436" width="7.7265625" style="148" bestFit="1" customWidth="1"/>
    <col min="8437" max="8437" width="6.7265625" style="148" bestFit="1" customWidth="1"/>
    <col min="8438" max="8438" width="11.54296875" style="148" bestFit="1" customWidth="1"/>
    <col min="8439" max="8439" width="6.7265625" style="148" bestFit="1" customWidth="1"/>
    <col min="8440" max="8440" width="7.7265625" style="148" bestFit="1" customWidth="1"/>
    <col min="8441" max="8441" width="6.7265625" style="148" bestFit="1" customWidth="1"/>
    <col min="8442" max="8442" width="11.54296875" style="148" bestFit="1" customWidth="1"/>
    <col min="8443" max="8660" width="9.1796875" style="148"/>
    <col min="8661" max="8661" width="7" style="148" bestFit="1" customWidth="1"/>
    <col min="8662" max="8662" width="62" style="148" bestFit="1" customWidth="1"/>
    <col min="8663" max="8663" width="6.26953125" style="148" bestFit="1" customWidth="1"/>
    <col min="8664" max="8664" width="5.81640625" style="148" bestFit="1" customWidth="1"/>
    <col min="8665" max="8665" width="8.1796875" style="148" bestFit="1" customWidth="1"/>
    <col min="8666" max="8666" width="11.54296875" style="148" bestFit="1" customWidth="1"/>
    <col min="8667" max="8667" width="6.7265625" style="148" bestFit="1" customWidth="1"/>
    <col min="8668" max="8668" width="11.54296875" style="148" bestFit="1" customWidth="1"/>
    <col min="8669" max="8669" width="6.7265625" style="148" bestFit="1" customWidth="1"/>
    <col min="8670" max="8670" width="7.7265625" style="148" bestFit="1" customWidth="1"/>
    <col min="8671" max="8671" width="6.7265625" style="148" bestFit="1" customWidth="1"/>
    <col min="8672" max="8672" width="7.7265625" style="148" bestFit="1" customWidth="1"/>
    <col min="8673" max="8673" width="6.7265625" style="148" bestFit="1" customWidth="1"/>
    <col min="8674" max="8674" width="7.7265625" style="148" bestFit="1" customWidth="1"/>
    <col min="8675" max="8675" width="6.7265625" style="148" bestFit="1" customWidth="1"/>
    <col min="8676" max="8676" width="7.7265625" style="148" bestFit="1" customWidth="1"/>
    <col min="8677" max="8677" width="6.7265625" style="148" bestFit="1" customWidth="1"/>
    <col min="8678" max="8678" width="11.54296875" style="148" bestFit="1" customWidth="1"/>
    <col min="8679" max="8679" width="6.7265625" style="148" bestFit="1" customWidth="1"/>
    <col min="8680" max="8680" width="11.54296875" style="148" bestFit="1" customWidth="1"/>
    <col min="8681" max="8681" width="6.7265625" style="148" bestFit="1" customWidth="1"/>
    <col min="8682" max="8682" width="7.7265625" style="148" bestFit="1" customWidth="1"/>
    <col min="8683" max="8683" width="6.7265625" style="148" bestFit="1" customWidth="1"/>
    <col min="8684" max="8684" width="7.7265625" style="148" bestFit="1" customWidth="1"/>
    <col min="8685" max="8685" width="6.7265625" style="148" bestFit="1" customWidth="1"/>
    <col min="8686" max="8686" width="7.7265625" style="148" bestFit="1" customWidth="1"/>
    <col min="8687" max="8687" width="6.7265625" style="148" bestFit="1" customWidth="1"/>
    <col min="8688" max="8688" width="7.7265625" style="148" bestFit="1" customWidth="1"/>
    <col min="8689" max="8689" width="6.7265625" style="148" bestFit="1" customWidth="1"/>
    <col min="8690" max="8690" width="7.7265625" style="148" bestFit="1" customWidth="1"/>
    <col min="8691" max="8691" width="6.7265625" style="148" bestFit="1" customWidth="1"/>
    <col min="8692" max="8692" width="7.7265625" style="148" bestFit="1" customWidth="1"/>
    <col min="8693" max="8693" width="6.7265625" style="148" bestFit="1" customWidth="1"/>
    <col min="8694" max="8694" width="11.54296875" style="148" bestFit="1" customWidth="1"/>
    <col min="8695" max="8695" width="6.7265625" style="148" bestFit="1" customWidth="1"/>
    <col min="8696" max="8696" width="7.7265625" style="148" bestFit="1" customWidth="1"/>
    <col min="8697" max="8697" width="6.7265625" style="148" bestFit="1" customWidth="1"/>
    <col min="8698" max="8698" width="11.54296875" style="148" bestFit="1" customWidth="1"/>
    <col min="8699" max="8916" width="9.1796875" style="148"/>
    <col min="8917" max="8917" width="7" style="148" bestFit="1" customWidth="1"/>
    <col min="8918" max="8918" width="62" style="148" bestFit="1" customWidth="1"/>
    <col min="8919" max="8919" width="6.26953125" style="148" bestFit="1" customWidth="1"/>
    <col min="8920" max="8920" width="5.81640625" style="148" bestFit="1" customWidth="1"/>
    <col min="8921" max="8921" width="8.1796875" style="148" bestFit="1" customWidth="1"/>
    <col min="8922" max="8922" width="11.54296875" style="148" bestFit="1" customWidth="1"/>
    <col min="8923" max="8923" width="6.7265625" style="148" bestFit="1" customWidth="1"/>
    <col min="8924" max="8924" width="11.54296875" style="148" bestFit="1" customWidth="1"/>
    <col min="8925" max="8925" width="6.7265625" style="148" bestFit="1" customWidth="1"/>
    <col min="8926" max="8926" width="7.7265625" style="148" bestFit="1" customWidth="1"/>
    <col min="8927" max="8927" width="6.7265625" style="148" bestFit="1" customWidth="1"/>
    <col min="8928" max="8928" width="7.7265625" style="148" bestFit="1" customWidth="1"/>
    <col min="8929" max="8929" width="6.7265625" style="148" bestFit="1" customWidth="1"/>
    <col min="8930" max="8930" width="7.7265625" style="148" bestFit="1" customWidth="1"/>
    <col min="8931" max="8931" width="6.7265625" style="148" bestFit="1" customWidth="1"/>
    <col min="8932" max="8932" width="7.7265625" style="148" bestFit="1" customWidth="1"/>
    <col min="8933" max="8933" width="6.7265625" style="148" bestFit="1" customWidth="1"/>
    <col min="8934" max="8934" width="11.54296875" style="148" bestFit="1" customWidth="1"/>
    <col min="8935" max="8935" width="6.7265625" style="148" bestFit="1" customWidth="1"/>
    <col min="8936" max="8936" width="11.54296875" style="148" bestFit="1" customWidth="1"/>
    <col min="8937" max="8937" width="6.7265625" style="148" bestFit="1" customWidth="1"/>
    <col min="8938" max="8938" width="7.7265625" style="148" bestFit="1" customWidth="1"/>
    <col min="8939" max="8939" width="6.7265625" style="148" bestFit="1" customWidth="1"/>
    <col min="8940" max="8940" width="7.7265625" style="148" bestFit="1" customWidth="1"/>
    <col min="8941" max="8941" width="6.7265625" style="148" bestFit="1" customWidth="1"/>
    <col min="8942" max="8942" width="7.7265625" style="148" bestFit="1" customWidth="1"/>
    <col min="8943" max="8943" width="6.7265625" style="148" bestFit="1" customWidth="1"/>
    <col min="8944" max="8944" width="7.7265625" style="148" bestFit="1" customWidth="1"/>
    <col min="8945" max="8945" width="6.7265625" style="148" bestFit="1" customWidth="1"/>
    <col min="8946" max="8946" width="7.7265625" style="148" bestFit="1" customWidth="1"/>
    <col min="8947" max="8947" width="6.7265625" style="148" bestFit="1" customWidth="1"/>
    <col min="8948" max="8948" width="7.7265625" style="148" bestFit="1" customWidth="1"/>
    <col min="8949" max="8949" width="6.7265625" style="148" bestFit="1" customWidth="1"/>
    <col min="8950" max="8950" width="11.54296875" style="148" bestFit="1" customWidth="1"/>
    <col min="8951" max="8951" width="6.7265625" style="148" bestFit="1" customWidth="1"/>
    <col min="8952" max="8952" width="7.7265625" style="148" bestFit="1" customWidth="1"/>
    <col min="8953" max="8953" width="6.7265625" style="148" bestFit="1" customWidth="1"/>
    <col min="8954" max="8954" width="11.54296875" style="148" bestFit="1" customWidth="1"/>
    <col min="8955" max="9172" width="9.1796875" style="148"/>
    <col min="9173" max="9173" width="7" style="148" bestFit="1" customWidth="1"/>
    <col min="9174" max="9174" width="62" style="148" bestFit="1" customWidth="1"/>
    <col min="9175" max="9175" width="6.26953125" style="148" bestFit="1" customWidth="1"/>
    <col min="9176" max="9176" width="5.81640625" style="148" bestFit="1" customWidth="1"/>
    <col min="9177" max="9177" width="8.1796875" style="148" bestFit="1" customWidth="1"/>
    <col min="9178" max="9178" width="11.54296875" style="148" bestFit="1" customWidth="1"/>
    <col min="9179" max="9179" width="6.7265625" style="148" bestFit="1" customWidth="1"/>
    <col min="9180" max="9180" width="11.54296875" style="148" bestFit="1" customWidth="1"/>
    <col min="9181" max="9181" width="6.7265625" style="148" bestFit="1" customWidth="1"/>
    <col min="9182" max="9182" width="7.7265625" style="148" bestFit="1" customWidth="1"/>
    <col min="9183" max="9183" width="6.7265625" style="148" bestFit="1" customWidth="1"/>
    <col min="9184" max="9184" width="7.7265625" style="148" bestFit="1" customWidth="1"/>
    <col min="9185" max="9185" width="6.7265625" style="148" bestFit="1" customWidth="1"/>
    <col min="9186" max="9186" width="7.7265625" style="148" bestFit="1" customWidth="1"/>
    <col min="9187" max="9187" width="6.7265625" style="148" bestFit="1" customWidth="1"/>
    <col min="9188" max="9188" width="7.7265625" style="148" bestFit="1" customWidth="1"/>
    <col min="9189" max="9189" width="6.7265625" style="148" bestFit="1" customWidth="1"/>
    <col min="9190" max="9190" width="11.54296875" style="148" bestFit="1" customWidth="1"/>
    <col min="9191" max="9191" width="6.7265625" style="148" bestFit="1" customWidth="1"/>
    <col min="9192" max="9192" width="11.54296875" style="148" bestFit="1" customWidth="1"/>
    <col min="9193" max="9193" width="6.7265625" style="148" bestFit="1" customWidth="1"/>
    <col min="9194" max="9194" width="7.7265625" style="148" bestFit="1" customWidth="1"/>
    <col min="9195" max="9195" width="6.7265625" style="148" bestFit="1" customWidth="1"/>
    <col min="9196" max="9196" width="7.7265625" style="148" bestFit="1" customWidth="1"/>
    <col min="9197" max="9197" width="6.7265625" style="148" bestFit="1" customWidth="1"/>
    <col min="9198" max="9198" width="7.7265625" style="148" bestFit="1" customWidth="1"/>
    <col min="9199" max="9199" width="6.7265625" style="148" bestFit="1" customWidth="1"/>
    <col min="9200" max="9200" width="7.7265625" style="148" bestFit="1" customWidth="1"/>
    <col min="9201" max="9201" width="6.7265625" style="148" bestFit="1" customWidth="1"/>
    <col min="9202" max="9202" width="7.7265625" style="148" bestFit="1" customWidth="1"/>
    <col min="9203" max="9203" width="6.7265625" style="148" bestFit="1" customWidth="1"/>
    <col min="9204" max="9204" width="7.7265625" style="148" bestFit="1" customWidth="1"/>
    <col min="9205" max="9205" width="6.7265625" style="148" bestFit="1" customWidth="1"/>
    <col min="9206" max="9206" width="11.54296875" style="148" bestFit="1" customWidth="1"/>
    <col min="9207" max="9207" width="6.7265625" style="148" bestFit="1" customWidth="1"/>
    <col min="9208" max="9208" width="7.7265625" style="148" bestFit="1" customWidth="1"/>
    <col min="9209" max="9209" width="6.7265625" style="148" bestFit="1" customWidth="1"/>
    <col min="9210" max="9210" width="11.54296875" style="148" bestFit="1" customWidth="1"/>
    <col min="9211" max="9428" width="9.1796875" style="148"/>
    <col min="9429" max="9429" width="7" style="148" bestFit="1" customWidth="1"/>
    <col min="9430" max="9430" width="62" style="148" bestFit="1" customWidth="1"/>
    <col min="9431" max="9431" width="6.26953125" style="148" bestFit="1" customWidth="1"/>
    <col min="9432" max="9432" width="5.81640625" style="148" bestFit="1" customWidth="1"/>
    <col min="9433" max="9433" width="8.1796875" style="148" bestFit="1" customWidth="1"/>
    <col min="9434" max="9434" width="11.54296875" style="148" bestFit="1" customWidth="1"/>
    <col min="9435" max="9435" width="6.7265625" style="148" bestFit="1" customWidth="1"/>
    <col min="9436" max="9436" width="11.54296875" style="148" bestFit="1" customWidth="1"/>
    <col min="9437" max="9437" width="6.7265625" style="148" bestFit="1" customWidth="1"/>
    <col min="9438" max="9438" width="7.7265625" style="148" bestFit="1" customWidth="1"/>
    <col min="9439" max="9439" width="6.7265625" style="148" bestFit="1" customWidth="1"/>
    <col min="9440" max="9440" width="7.7265625" style="148" bestFit="1" customWidth="1"/>
    <col min="9441" max="9441" width="6.7265625" style="148" bestFit="1" customWidth="1"/>
    <col min="9442" max="9442" width="7.7265625" style="148" bestFit="1" customWidth="1"/>
    <col min="9443" max="9443" width="6.7265625" style="148" bestFit="1" customWidth="1"/>
    <col min="9444" max="9444" width="7.7265625" style="148" bestFit="1" customWidth="1"/>
    <col min="9445" max="9445" width="6.7265625" style="148" bestFit="1" customWidth="1"/>
    <col min="9446" max="9446" width="11.54296875" style="148" bestFit="1" customWidth="1"/>
    <col min="9447" max="9447" width="6.7265625" style="148" bestFit="1" customWidth="1"/>
    <col min="9448" max="9448" width="11.54296875" style="148" bestFit="1" customWidth="1"/>
    <col min="9449" max="9449" width="6.7265625" style="148" bestFit="1" customWidth="1"/>
    <col min="9450" max="9450" width="7.7265625" style="148" bestFit="1" customWidth="1"/>
    <col min="9451" max="9451" width="6.7265625" style="148" bestFit="1" customWidth="1"/>
    <col min="9452" max="9452" width="7.7265625" style="148" bestFit="1" customWidth="1"/>
    <col min="9453" max="9453" width="6.7265625" style="148" bestFit="1" customWidth="1"/>
    <col min="9454" max="9454" width="7.7265625" style="148" bestFit="1" customWidth="1"/>
    <col min="9455" max="9455" width="6.7265625" style="148" bestFit="1" customWidth="1"/>
    <col min="9456" max="9456" width="7.7265625" style="148" bestFit="1" customWidth="1"/>
    <col min="9457" max="9457" width="6.7265625" style="148" bestFit="1" customWidth="1"/>
    <col min="9458" max="9458" width="7.7265625" style="148" bestFit="1" customWidth="1"/>
    <col min="9459" max="9459" width="6.7265625" style="148" bestFit="1" customWidth="1"/>
    <col min="9460" max="9460" width="7.7265625" style="148" bestFit="1" customWidth="1"/>
    <col min="9461" max="9461" width="6.7265625" style="148" bestFit="1" customWidth="1"/>
    <col min="9462" max="9462" width="11.54296875" style="148" bestFit="1" customWidth="1"/>
    <col min="9463" max="9463" width="6.7265625" style="148" bestFit="1" customWidth="1"/>
    <col min="9464" max="9464" width="7.7265625" style="148" bestFit="1" customWidth="1"/>
    <col min="9465" max="9465" width="6.7265625" style="148" bestFit="1" customWidth="1"/>
    <col min="9466" max="9466" width="11.54296875" style="148" bestFit="1" customWidth="1"/>
    <col min="9467" max="9684" width="9.1796875" style="148"/>
    <col min="9685" max="9685" width="7" style="148" bestFit="1" customWidth="1"/>
    <col min="9686" max="9686" width="62" style="148" bestFit="1" customWidth="1"/>
    <col min="9687" max="9687" width="6.26953125" style="148" bestFit="1" customWidth="1"/>
    <col min="9688" max="9688" width="5.81640625" style="148" bestFit="1" customWidth="1"/>
    <col min="9689" max="9689" width="8.1796875" style="148" bestFit="1" customWidth="1"/>
    <col min="9690" max="9690" width="11.54296875" style="148" bestFit="1" customWidth="1"/>
    <col min="9691" max="9691" width="6.7265625" style="148" bestFit="1" customWidth="1"/>
    <col min="9692" max="9692" width="11.54296875" style="148" bestFit="1" customWidth="1"/>
    <col min="9693" max="9693" width="6.7265625" style="148" bestFit="1" customWidth="1"/>
    <col min="9694" max="9694" width="7.7265625" style="148" bestFit="1" customWidth="1"/>
    <col min="9695" max="9695" width="6.7265625" style="148" bestFit="1" customWidth="1"/>
    <col min="9696" max="9696" width="7.7265625" style="148" bestFit="1" customWidth="1"/>
    <col min="9697" max="9697" width="6.7265625" style="148" bestFit="1" customWidth="1"/>
    <col min="9698" max="9698" width="7.7265625" style="148" bestFit="1" customWidth="1"/>
    <col min="9699" max="9699" width="6.7265625" style="148" bestFit="1" customWidth="1"/>
    <col min="9700" max="9700" width="7.7265625" style="148" bestFit="1" customWidth="1"/>
    <col min="9701" max="9701" width="6.7265625" style="148" bestFit="1" customWidth="1"/>
    <col min="9702" max="9702" width="11.54296875" style="148" bestFit="1" customWidth="1"/>
    <col min="9703" max="9703" width="6.7265625" style="148" bestFit="1" customWidth="1"/>
    <col min="9704" max="9704" width="11.54296875" style="148" bestFit="1" customWidth="1"/>
    <col min="9705" max="9705" width="6.7265625" style="148" bestFit="1" customWidth="1"/>
    <col min="9706" max="9706" width="7.7265625" style="148" bestFit="1" customWidth="1"/>
    <col min="9707" max="9707" width="6.7265625" style="148" bestFit="1" customWidth="1"/>
    <col min="9708" max="9708" width="7.7265625" style="148" bestFit="1" customWidth="1"/>
    <col min="9709" max="9709" width="6.7265625" style="148" bestFit="1" customWidth="1"/>
    <col min="9710" max="9710" width="7.7265625" style="148" bestFit="1" customWidth="1"/>
    <col min="9711" max="9711" width="6.7265625" style="148" bestFit="1" customWidth="1"/>
    <col min="9712" max="9712" width="7.7265625" style="148" bestFit="1" customWidth="1"/>
    <col min="9713" max="9713" width="6.7265625" style="148" bestFit="1" customWidth="1"/>
    <col min="9714" max="9714" width="7.7265625" style="148" bestFit="1" customWidth="1"/>
    <col min="9715" max="9715" width="6.7265625" style="148" bestFit="1" customWidth="1"/>
    <col min="9716" max="9716" width="7.7265625" style="148" bestFit="1" customWidth="1"/>
    <col min="9717" max="9717" width="6.7265625" style="148" bestFit="1" customWidth="1"/>
    <col min="9718" max="9718" width="11.54296875" style="148" bestFit="1" customWidth="1"/>
    <col min="9719" max="9719" width="6.7265625" style="148" bestFit="1" customWidth="1"/>
    <col min="9720" max="9720" width="7.7265625" style="148" bestFit="1" customWidth="1"/>
    <col min="9721" max="9721" width="6.7265625" style="148" bestFit="1" customWidth="1"/>
    <col min="9722" max="9722" width="11.54296875" style="148" bestFit="1" customWidth="1"/>
    <col min="9723" max="9940" width="9.1796875" style="148"/>
    <col min="9941" max="9941" width="7" style="148" bestFit="1" customWidth="1"/>
    <col min="9942" max="9942" width="62" style="148" bestFit="1" customWidth="1"/>
    <col min="9943" max="9943" width="6.26953125" style="148" bestFit="1" customWidth="1"/>
    <col min="9944" max="9944" width="5.81640625" style="148" bestFit="1" customWidth="1"/>
    <col min="9945" max="9945" width="8.1796875" style="148" bestFit="1" customWidth="1"/>
    <col min="9946" max="9946" width="11.54296875" style="148" bestFit="1" customWidth="1"/>
    <col min="9947" max="9947" width="6.7265625" style="148" bestFit="1" customWidth="1"/>
    <col min="9948" max="9948" width="11.54296875" style="148" bestFit="1" customWidth="1"/>
    <col min="9949" max="9949" width="6.7265625" style="148" bestFit="1" customWidth="1"/>
    <col min="9950" max="9950" width="7.7265625" style="148" bestFit="1" customWidth="1"/>
    <col min="9951" max="9951" width="6.7265625" style="148" bestFit="1" customWidth="1"/>
    <col min="9952" max="9952" width="7.7265625" style="148" bestFit="1" customWidth="1"/>
    <col min="9953" max="9953" width="6.7265625" style="148" bestFit="1" customWidth="1"/>
    <col min="9954" max="9954" width="7.7265625" style="148" bestFit="1" customWidth="1"/>
    <col min="9955" max="9955" width="6.7265625" style="148" bestFit="1" customWidth="1"/>
    <col min="9956" max="9956" width="7.7265625" style="148" bestFit="1" customWidth="1"/>
    <col min="9957" max="9957" width="6.7265625" style="148" bestFit="1" customWidth="1"/>
    <col min="9958" max="9958" width="11.54296875" style="148" bestFit="1" customWidth="1"/>
    <col min="9959" max="9959" width="6.7265625" style="148" bestFit="1" customWidth="1"/>
    <col min="9960" max="9960" width="11.54296875" style="148" bestFit="1" customWidth="1"/>
    <col min="9961" max="9961" width="6.7265625" style="148" bestFit="1" customWidth="1"/>
    <col min="9962" max="9962" width="7.7265625" style="148" bestFit="1" customWidth="1"/>
    <col min="9963" max="9963" width="6.7265625" style="148" bestFit="1" customWidth="1"/>
    <col min="9964" max="9964" width="7.7265625" style="148" bestFit="1" customWidth="1"/>
    <col min="9965" max="9965" width="6.7265625" style="148" bestFit="1" customWidth="1"/>
    <col min="9966" max="9966" width="7.7265625" style="148" bestFit="1" customWidth="1"/>
    <col min="9967" max="9967" width="6.7265625" style="148" bestFit="1" customWidth="1"/>
    <col min="9968" max="9968" width="7.7265625" style="148" bestFit="1" customWidth="1"/>
    <col min="9969" max="9969" width="6.7265625" style="148" bestFit="1" customWidth="1"/>
    <col min="9970" max="9970" width="7.7265625" style="148" bestFit="1" customWidth="1"/>
    <col min="9971" max="9971" width="6.7265625" style="148" bestFit="1" customWidth="1"/>
    <col min="9972" max="9972" width="7.7265625" style="148" bestFit="1" customWidth="1"/>
    <col min="9973" max="9973" width="6.7265625" style="148" bestFit="1" customWidth="1"/>
    <col min="9974" max="9974" width="11.54296875" style="148" bestFit="1" customWidth="1"/>
    <col min="9975" max="9975" width="6.7265625" style="148" bestFit="1" customWidth="1"/>
    <col min="9976" max="9976" width="7.7265625" style="148" bestFit="1" customWidth="1"/>
    <col min="9977" max="9977" width="6.7265625" style="148" bestFit="1" customWidth="1"/>
    <col min="9978" max="9978" width="11.54296875" style="148" bestFit="1" customWidth="1"/>
    <col min="9979" max="10196" width="9.1796875" style="148"/>
    <col min="10197" max="10197" width="7" style="148" bestFit="1" customWidth="1"/>
    <col min="10198" max="10198" width="62" style="148" bestFit="1" customWidth="1"/>
    <col min="10199" max="10199" width="6.26953125" style="148" bestFit="1" customWidth="1"/>
    <col min="10200" max="10200" width="5.81640625" style="148" bestFit="1" customWidth="1"/>
    <col min="10201" max="10201" width="8.1796875" style="148" bestFit="1" customWidth="1"/>
    <col min="10202" max="10202" width="11.54296875" style="148" bestFit="1" customWidth="1"/>
    <col min="10203" max="10203" width="6.7265625" style="148" bestFit="1" customWidth="1"/>
    <col min="10204" max="10204" width="11.54296875" style="148" bestFit="1" customWidth="1"/>
    <col min="10205" max="10205" width="6.7265625" style="148" bestFit="1" customWidth="1"/>
    <col min="10206" max="10206" width="7.7265625" style="148" bestFit="1" customWidth="1"/>
    <col min="10207" max="10207" width="6.7265625" style="148" bestFit="1" customWidth="1"/>
    <col min="10208" max="10208" width="7.7265625" style="148" bestFit="1" customWidth="1"/>
    <col min="10209" max="10209" width="6.7265625" style="148" bestFit="1" customWidth="1"/>
    <col min="10210" max="10210" width="7.7265625" style="148" bestFit="1" customWidth="1"/>
    <col min="10211" max="10211" width="6.7265625" style="148" bestFit="1" customWidth="1"/>
    <col min="10212" max="10212" width="7.7265625" style="148" bestFit="1" customWidth="1"/>
    <col min="10213" max="10213" width="6.7265625" style="148" bestFit="1" customWidth="1"/>
    <col min="10214" max="10214" width="11.54296875" style="148" bestFit="1" customWidth="1"/>
    <col min="10215" max="10215" width="6.7265625" style="148" bestFit="1" customWidth="1"/>
    <col min="10216" max="10216" width="11.54296875" style="148" bestFit="1" customWidth="1"/>
    <col min="10217" max="10217" width="6.7265625" style="148" bestFit="1" customWidth="1"/>
    <col min="10218" max="10218" width="7.7265625" style="148" bestFit="1" customWidth="1"/>
    <col min="10219" max="10219" width="6.7265625" style="148" bestFit="1" customWidth="1"/>
    <col min="10220" max="10220" width="7.7265625" style="148" bestFit="1" customWidth="1"/>
    <col min="10221" max="10221" width="6.7265625" style="148" bestFit="1" customWidth="1"/>
    <col min="10222" max="10222" width="7.7265625" style="148" bestFit="1" customWidth="1"/>
    <col min="10223" max="10223" width="6.7265625" style="148" bestFit="1" customWidth="1"/>
    <col min="10224" max="10224" width="7.7265625" style="148" bestFit="1" customWidth="1"/>
    <col min="10225" max="10225" width="6.7265625" style="148" bestFit="1" customWidth="1"/>
    <col min="10226" max="10226" width="7.7265625" style="148" bestFit="1" customWidth="1"/>
    <col min="10227" max="10227" width="6.7265625" style="148" bestFit="1" customWidth="1"/>
    <col min="10228" max="10228" width="7.7265625" style="148" bestFit="1" customWidth="1"/>
    <col min="10229" max="10229" width="6.7265625" style="148" bestFit="1" customWidth="1"/>
    <col min="10230" max="10230" width="11.54296875" style="148" bestFit="1" customWidth="1"/>
    <col min="10231" max="10231" width="6.7265625" style="148" bestFit="1" customWidth="1"/>
    <col min="10232" max="10232" width="7.7265625" style="148" bestFit="1" customWidth="1"/>
    <col min="10233" max="10233" width="6.7265625" style="148" bestFit="1" customWidth="1"/>
    <col min="10234" max="10234" width="11.54296875" style="148" bestFit="1" customWidth="1"/>
    <col min="10235" max="10452" width="9.1796875" style="148"/>
    <col min="10453" max="10453" width="7" style="148" bestFit="1" customWidth="1"/>
    <col min="10454" max="10454" width="62" style="148" bestFit="1" customWidth="1"/>
    <col min="10455" max="10455" width="6.26953125" style="148" bestFit="1" customWidth="1"/>
    <col min="10456" max="10456" width="5.81640625" style="148" bestFit="1" customWidth="1"/>
    <col min="10457" max="10457" width="8.1796875" style="148" bestFit="1" customWidth="1"/>
    <col min="10458" max="10458" width="11.54296875" style="148" bestFit="1" customWidth="1"/>
    <col min="10459" max="10459" width="6.7265625" style="148" bestFit="1" customWidth="1"/>
    <col min="10460" max="10460" width="11.54296875" style="148" bestFit="1" customWidth="1"/>
    <col min="10461" max="10461" width="6.7265625" style="148" bestFit="1" customWidth="1"/>
    <col min="10462" max="10462" width="7.7265625" style="148" bestFit="1" customWidth="1"/>
    <col min="10463" max="10463" width="6.7265625" style="148" bestFit="1" customWidth="1"/>
    <col min="10464" max="10464" width="7.7265625" style="148" bestFit="1" customWidth="1"/>
    <col min="10465" max="10465" width="6.7265625" style="148" bestFit="1" customWidth="1"/>
    <col min="10466" max="10466" width="7.7265625" style="148" bestFit="1" customWidth="1"/>
    <col min="10467" max="10467" width="6.7265625" style="148" bestFit="1" customWidth="1"/>
    <col min="10468" max="10468" width="7.7265625" style="148" bestFit="1" customWidth="1"/>
    <col min="10469" max="10469" width="6.7265625" style="148" bestFit="1" customWidth="1"/>
    <col min="10470" max="10470" width="11.54296875" style="148" bestFit="1" customWidth="1"/>
    <col min="10471" max="10471" width="6.7265625" style="148" bestFit="1" customWidth="1"/>
    <col min="10472" max="10472" width="11.54296875" style="148" bestFit="1" customWidth="1"/>
    <col min="10473" max="10473" width="6.7265625" style="148" bestFit="1" customWidth="1"/>
    <col min="10474" max="10474" width="7.7265625" style="148" bestFit="1" customWidth="1"/>
    <col min="10475" max="10475" width="6.7265625" style="148" bestFit="1" customWidth="1"/>
    <col min="10476" max="10476" width="7.7265625" style="148" bestFit="1" customWidth="1"/>
    <col min="10477" max="10477" width="6.7265625" style="148" bestFit="1" customWidth="1"/>
    <col min="10478" max="10478" width="7.7265625" style="148" bestFit="1" customWidth="1"/>
    <col min="10479" max="10479" width="6.7265625" style="148" bestFit="1" customWidth="1"/>
    <col min="10480" max="10480" width="7.7265625" style="148" bestFit="1" customWidth="1"/>
    <col min="10481" max="10481" width="6.7265625" style="148" bestFit="1" customWidth="1"/>
    <col min="10482" max="10482" width="7.7265625" style="148" bestFit="1" customWidth="1"/>
    <col min="10483" max="10483" width="6.7265625" style="148" bestFit="1" customWidth="1"/>
    <col min="10484" max="10484" width="7.7265625" style="148" bestFit="1" customWidth="1"/>
    <col min="10485" max="10485" width="6.7265625" style="148" bestFit="1" customWidth="1"/>
    <col min="10486" max="10486" width="11.54296875" style="148" bestFit="1" customWidth="1"/>
    <col min="10487" max="10487" width="6.7265625" style="148" bestFit="1" customWidth="1"/>
    <col min="10488" max="10488" width="7.7265625" style="148" bestFit="1" customWidth="1"/>
    <col min="10489" max="10489" width="6.7265625" style="148" bestFit="1" customWidth="1"/>
    <col min="10490" max="10490" width="11.54296875" style="148" bestFit="1" customWidth="1"/>
    <col min="10491" max="10708" width="9.1796875" style="148"/>
    <col min="10709" max="10709" width="7" style="148" bestFit="1" customWidth="1"/>
    <col min="10710" max="10710" width="62" style="148" bestFit="1" customWidth="1"/>
    <col min="10711" max="10711" width="6.26953125" style="148" bestFit="1" customWidth="1"/>
    <col min="10712" max="10712" width="5.81640625" style="148" bestFit="1" customWidth="1"/>
    <col min="10713" max="10713" width="8.1796875" style="148" bestFit="1" customWidth="1"/>
    <col min="10714" max="10714" width="11.54296875" style="148" bestFit="1" customWidth="1"/>
    <col min="10715" max="10715" width="6.7265625" style="148" bestFit="1" customWidth="1"/>
    <col min="10716" max="10716" width="11.54296875" style="148" bestFit="1" customWidth="1"/>
    <col min="10717" max="10717" width="6.7265625" style="148" bestFit="1" customWidth="1"/>
    <col min="10718" max="10718" width="7.7265625" style="148" bestFit="1" customWidth="1"/>
    <col min="10719" max="10719" width="6.7265625" style="148" bestFit="1" customWidth="1"/>
    <col min="10720" max="10720" width="7.7265625" style="148" bestFit="1" customWidth="1"/>
    <col min="10721" max="10721" width="6.7265625" style="148" bestFit="1" customWidth="1"/>
    <col min="10722" max="10722" width="7.7265625" style="148" bestFit="1" customWidth="1"/>
    <col min="10723" max="10723" width="6.7265625" style="148" bestFit="1" customWidth="1"/>
    <col min="10724" max="10724" width="7.7265625" style="148" bestFit="1" customWidth="1"/>
    <col min="10725" max="10725" width="6.7265625" style="148" bestFit="1" customWidth="1"/>
    <col min="10726" max="10726" width="11.54296875" style="148" bestFit="1" customWidth="1"/>
    <col min="10727" max="10727" width="6.7265625" style="148" bestFit="1" customWidth="1"/>
    <col min="10728" max="10728" width="11.54296875" style="148" bestFit="1" customWidth="1"/>
    <col min="10729" max="10729" width="6.7265625" style="148" bestFit="1" customWidth="1"/>
    <col min="10730" max="10730" width="7.7265625" style="148" bestFit="1" customWidth="1"/>
    <col min="10731" max="10731" width="6.7265625" style="148" bestFit="1" customWidth="1"/>
    <col min="10732" max="10732" width="7.7265625" style="148" bestFit="1" customWidth="1"/>
    <col min="10733" max="10733" width="6.7265625" style="148" bestFit="1" customWidth="1"/>
    <col min="10734" max="10734" width="7.7265625" style="148" bestFit="1" customWidth="1"/>
    <col min="10735" max="10735" width="6.7265625" style="148" bestFit="1" customWidth="1"/>
    <col min="10736" max="10736" width="7.7265625" style="148" bestFit="1" customWidth="1"/>
    <col min="10737" max="10737" width="6.7265625" style="148" bestFit="1" customWidth="1"/>
    <col min="10738" max="10738" width="7.7265625" style="148" bestFit="1" customWidth="1"/>
    <col min="10739" max="10739" width="6.7265625" style="148" bestFit="1" customWidth="1"/>
    <col min="10740" max="10740" width="7.7265625" style="148" bestFit="1" customWidth="1"/>
    <col min="10741" max="10741" width="6.7265625" style="148" bestFit="1" customWidth="1"/>
    <col min="10742" max="10742" width="11.54296875" style="148" bestFit="1" customWidth="1"/>
    <col min="10743" max="10743" width="6.7265625" style="148" bestFit="1" customWidth="1"/>
    <col min="10744" max="10744" width="7.7265625" style="148" bestFit="1" customWidth="1"/>
    <col min="10745" max="10745" width="6.7265625" style="148" bestFit="1" customWidth="1"/>
    <col min="10746" max="10746" width="11.54296875" style="148" bestFit="1" customWidth="1"/>
    <col min="10747" max="10964" width="9.1796875" style="148"/>
    <col min="10965" max="10965" width="7" style="148" bestFit="1" customWidth="1"/>
    <col min="10966" max="10966" width="62" style="148" bestFit="1" customWidth="1"/>
    <col min="10967" max="10967" width="6.26953125" style="148" bestFit="1" customWidth="1"/>
    <col min="10968" max="10968" width="5.81640625" style="148" bestFit="1" customWidth="1"/>
    <col min="10969" max="10969" width="8.1796875" style="148" bestFit="1" customWidth="1"/>
    <col min="10970" max="10970" width="11.54296875" style="148" bestFit="1" customWidth="1"/>
    <col min="10971" max="10971" width="6.7265625" style="148" bestFit="1" customWidth="1"/>
    <col min="10972" max="10972" width="11.54296875" style="148" bestFit="1" customWidth="1"/>
    <col min="10973" max="10973" width="6.7265625" style="148" bestFit="1" customWidth="1"/>
    <col min="10974" max="10974" width="7.7265625" style="148" bestFit="1" customWidth="1"/>
    <col min="10975" max="10975" width="6.7265625" style="148" bestFit="1" customWidth="1"/>
    <col min="10976" max="10976" width="7.7265625" style="148" bestFit="1" customWidth="1"/>
    <col min="10977" max="10977" width="6.7265625" style="148" bestFit="1" customWidth="1"/>
    <col min="10978" max="10978" width="7.7265625" style="148" bestFit="1" customWidth="1"/>
    <col min="10979" max="10979" width="6.7265625" style="148" bestFit="1" customWidth="1"/>
    <col min="10980" max="10980" width="7.7265625" style="148" bestFit="1" customWidth="1"/>
    <col min="10981" max="10981" width="6.7265625" style="148" bestFit="1" customWidth="1"/>
    <col min="10982" max="10982" width="11.54296875" style="148" bestFit="1" customWidth="1"/>
    <col min="10983" max="10983" width="6.7265625" style="148" bestFit="1" customWidth="1"/>
    <col min="10984" max="10984" width="11.54296875" style="148" bestFit="1" customWidth="1"/>
    <col min="10985" max="10985" width="6.7265625" style="148" bestFit="1" customWidth="1"/>
    <col min="10986" max="10986" width="7.7265625" style="148" bestFit="1" customWidth="1"/>
    <col min="10987" max="10987" width="6.7265625" style="148" bestFit="1" customWidth="1"/>
    <col min="10988" max="10988" width="7.7265625" style="148" bestFit="1" customWidth="1"/>
    <col min="10989" max="10989" width="6.7265625" style="148" bestFit="1" customWidth="1"/>
    <col min="10990" max="10990" width="7.7265625" style="148" bestFit="1" customWidth="1"/>
    <col min="10991" max="10991" width="6.7265625" style="148" bestFit="1" customWidth="1"/>
    <col min="10992" max="10992" width="7.7265625" style="148" bestFit="1" customWidth="1"/>
    <col min="10993" max="10993" width="6.7265625" style="148" bestFit="1" customWidth="1"/>
    <col min="10994" max="10994" width="7.7265625" style="148" bestFit="1" customWidth="1"/>
    <col min="10995" max="10995" width="6.7265625" style="148" bestFit="1" customWidth="1"/>
    <col min="10996" max="10996" width="7.7265625" style="148" bestFit="1" customWidth="1"/>
    <col min="10997" max="10997" width="6.7265625" style="148" bestFit="1" customWidth="1"/>
    <col min="10998" max="10998" width="11.54296875" style="148" bestFit="1" customWidth="1"/>
    <col min="10999" max="10999" width="6.7265625" style="148" bestFit="1" customWidth="1"/>
    <col min="11000" max="11000" width="7.7265625" style="148" bestFit="1" customWidth="1"/>
    <col min="11001" max="11001" width="6.7265625" style="148" bestFit="1" customWidth="1"/>
    <col min="11002" max="11002" width="11.54296875" style="148" bestFit="1" customWidth="1"/>
    <col min="11003" max="11220" width="9.1796875" style="148"/>
    <col min="11221" max="11221" width="7" style="148" bestFit="1" customWidth="1"/>
    <col min="11222" max="11222" width="62" style="148" bestFit="1" customWidth="1"/>
    <col min="11223" max="11223" width="6.26953125" style="148" bestFit="1" customWidth="1"/>
    <col min="11224" max="11224" width="5.81640625" style="148" bestFit="1" customWidth="1"/>
    <col min="11225" max="11225" width="8.1796875" style="148" bestFit="1" customWidth="1"/>
    <col min="11226" max="11226" width="11.54296875" style="148" bestFit="1" customWidth="1"/>
    <col min="11227" max="11227" width="6.7265625" style="148" bestFit="1" customWidth="1"/>
    <col min="11228" max="11228" width="11.54296875" style="148" bestFit="1" customWidth="1"/>
    <col min="11229" max="11229" width="6.7265625" style="148" bestFit="1" customWidth="1"/>
    <col min="11230" max="11230" width="7.7265625" style="148" bestFit="1" customWidth="1"/>
    <col min="11231" max="11231" width="6.7265625" style="148" bestFit="1" customWidth="1"/>
    <col min="11232" max="11232" width="7.7265625" style="148" bestFit="1" customWidth="1"/>
    <col min="11233" max="11233" width="6.7265625" style="148" bestFit="1" customWidth="1"/>
    <col min="11234" max="11234" width="7.7265625" style="148" bestFit="1" customWidth="1"/>
    <col min="11235" max="11235" width="6.7265625" style="148" bestFit="1" customWidth="1"/>
    <col min="11236" max="11236" width="7.7265625" style="148" bestFit="1" customWidth="1"/>
    <col min="11237" max="11237" width="6.7265625" style="148" bestFit="1" customWidth="1"/>
    <col min="11238" max="11238" width="11.54296875" style="148" bestFit="1" customWidth="1"/>
    <col min="11239" max="11239" width="6.7265625" style="148" bestFit="1" customWidth="1"/>
    <col min="11240" max="11240" width="11.54296875" style="148" bestFit="1" customWidth="1"/>
    <col min="11241" max="11241" width="6.7265625" style="148" bestFit="1" customWidth="1"/>
    <col min="11242" max="11242" width="7.7265625" style="148" bestFit="1" customWidth="1"/>
    <col min="11243" max="11243" width="6.7265625" style="148" bestFit="1" customWidth="1"/>
    <col min="11244" max="11244" width="7.7265625" style="148" bestFit="1" customWidth="1"/>
    <col min="11245" max="11245" width="6.7265625" style="148" bestFit="1" customWidth="1"/>
    <col min="11246" max="11246" width="7.7265625" style="148" bestFit="1" customWidth="1"/>
    <col min="11247" max="11247" width="6.7265625" style="148" bestFit="1" customWidth="1"/>
    <col min="11248" max="11248" width="7.7265625" style="148" bestFit="1" customWidth="1"/>
    <col min="11249" max="11249" width="6.7265625" style="148" bestFit="1" customWidth="1"/>
    <col min="11250" max="11250" width="7.7265625" style="148" bestFit="1" customWidth="1"/>
    <col min="11251" max="11251" width="6.7265625" style="148" bestFit="1" customWidth="1"/>
    <col min="11252" max="11252" width="7.7265625" style="148" bestFit="1" customWidth="1"/>
    <col min="11253" max="11253" width="6.7265625" style="148" bestFit="1" customWidth="1"/>
    <col min="11254" max="11254" width="11.54296875" style="148" bestFit="1" customWidth="1"/>
    <col min="11255" max="11255" width="6.7265625" style="148" bestFit="1" customWidth="1"/>
    <col min="11256" max="11256" width="7.7265625" style="148" bestFit="1" customWidth="1"/>
    <col min="11257" max="11257" width="6.7265625" style="148" bestFit="1" customWidth="1"/>
    <col min="11258" max="11258" width="11.54296875" style="148" bestFit="1" customWidth="1"/>
    <col min="11259" max="11476" width="9.1796875" style="148"/>
    <col min="11477" max="11477" width="7" style="148" bestFit="1" customWidth="1"/>
    <col min="11478" max="11478" width="62" style="148" bestFit="1" customWidth="1"/>
    <col min="11479" max="11479" width="6.26953125" style="148" bestFit="1" customWidth="1"/>
    <col min="11480" max="11480" width="5.81640625" style="148" bestFit="1" customWidth="1"/>
    <col min="11481" max="11481" width="8.1796875" style="148" bestFit="1" customWidth="1"/>
    <col min="11482" max="11482" width="11.54296875" style="148" bestFit="1" customWidth="1"/>
    <col min="11483" max="11483" width="6.7265625" style="148" bestFit="1" customWidth="1"/>
    <col min="11484" max="11484" width="11.54296875" style="148" bestFit="1" customWidth="1"/>
    <col min="11485" max="11485" width="6.7265625" style="148" bestFit="1" customWidth="1"/>
    <col min="11486" max="11486" width="7.7265625" style="148" bestFit="1" customWidth="1"/>
    <col min="11487" max="11487" width="6.7265625" style="148" bestFit="1" customWidth="1"/>
    <col min="11488" max="11488" width="7.7265625" style="148" bestFit="1" customWidth="1"/>
    <col min="11489" max="11489" width="6.7265625" style="148" bestFit="1" customWidth="1"/>
    <col min="11490" max="11490" width="7.7265625" style="148" bestFit="1" customWidth="1"/>
    <col min="11491" max="11491" width="6.7265625" style="148" bestFit="1" customWidth="1"/>
    <col min="11492" max="11492" width="7.7265625" style="148" bestFit="1" customWidth="1"/>
    <col min="11493" max="11493" width="6.7265625" style="148" bestFit="1" customWidth="1"/>
    <col min="11494" max="11494" width="11.54296875" style="148" bestFit="1" customWidth="1"/>
    <col min="11495" max="11495" width="6.7265625" style="148" bestFit="1" customWidth="1"/>
    <col min="11496" max="11496" width="11.54296875" style="148" bestFit="1" customWidth="1"/>
    <col min="11497" max="11497" width="6.7265625" style="148" bestFit="1" customWidth="1"/>
    <col min="11498" max="11498" width="7.7265625" style="148" bestFit="1" customWidth="1"/>
    <col min="11499" max="11499" width="6.7265625" style="148" bestFit="1" customWidth="1"/>
    <col min="11500" max="11500" width="7.7265625" style="148" bestFit="1" customWidth="1"/>
    <col min="11501" max="11501" width="6.7265625" style="148" bestFit="1" customWidth="1"/>
    <col min="11502" max="11502" width="7.7265625" style="148" bestFit="1" customWidth="1"/>
    <col min="11503" max="11503" width="6.7265625" style="148" bestFit="1" customWidth="1"/>
    <col min="11504" max="11504" width="7.7265625" style="148" bestFit="1" customWidth="1"/>
    <col min="11505" max="11505" width="6.7265625" style="148" bestFit="1" customWidth="1"/>
    <col min="11506" max="11506" width="7.7265625" style="148" bestFit="1" customWidth="1"/>
    <col min="11507" max="11507" width="6.7265625" style="148" bestFit="1" customWidth="1"/>
    <col min="11508" max="11508" width="7.7265625" style="148" bestFit="1" customWidth="1"/>
    <col min="11509" max="11509" width="6.7265625" style="148" bestFit="1" customWidth="1"/>
    <col min="11510" max="11510" width="11.54296875" style="148" bestFit="1" customWidth="1"/>
    <col min="11511" max="11511" width="6.7265625" style="148" bestFit="1" customWidth="1"/>
    <col min="11512" max="11512" width="7.7265625" style="148" bestFit="1" customWidth="1"/>
    <col min="11513" max="11513" width="6.7265625" style="148" bestFit="1" customWidth="1"/>
    <col min="11514" max="11514" width="11.54296875" style="148" bestFit="1" customWidth="1"/>
    <col min="11515" max="11732" width="9.1796875" style="148"/>
    <col min="11733" max="11733" width="7" style="148" bestFit="1" customWidth="1"/>
    <col min="11734" max="11734" width="62" style="148" bestFit="1" customWidth="1"/>
    <col min="11735" max="11735" width="6.26953125" style="148" bestFit="1" customWidth="1"/>
    <col min="11736" max="11736" width="5.81640625" style="148" bestFit="1" customWidth="1"/>
    <col min="11737" max="11737" width="8.1796875" style="148" bestFit="1" customWidth="1"/>
    <col min="11738" max="11738" width="11.54296875" style="148" bestFit="1" customWidth="1"/>
    <col min="11739" max="11739" width="6.7265625" style="148" bestFit="1" customWidth="1"/>
    <col min="11740" max="11740" width="11.54296875" style="148" bestFit="1" customWidth="1"/>
    <col min="11741" max="11741" width="6.7265625" style="148" bestFit="1" customWidth="1"/>
    <col min="11742" max="11742" width="7.7265625" style="148" bestFit="1" customWidth="1"/>
    <col min="11743" max="11743" width="6.7265625" style="148" bestFit="1" customWidth="1"/>
    <col min="11744" max="11744" width="7.7265625" style="148" bestFit="1" customWidth="1"/>
    <col min="11745" max="11745" width="6.7265625" style="148" bestFit="1" customWidth="1"/>
    <col min="11746" max="11746" width="7.7265625" style="148" bestFit="1" customWidth="1"/>
    <col min="11747" max="11747" width="6.7265625" style="148" bestFit="1" customWidth="1"/>
    <col min="11748" max="11748" width="7.7265625" style="148" bestFit="1" customWidth="1"/>
    <col min="11749" max="11749" width="6.7265625" style="148" bestFit="1" customWidth="1"/>
    <col min="11750" max="11750" width="11.54296875" style="148" bestFit="1" customWidth="1"/>
    <col min="11751" max="11751" width="6.7265625" style="148" bestFit="1" customWidth="1"/>
    <col min="11752" max="11752" width="11.54296875" style="148" bestFit="1" customWidth="1"/>
    <col min="11753" max="11753" width="6.7265625" style="148" bestFit="1" customWidth="1"/>
    <col min="11754" max="11754" width="7.7265625" style="148" bestFit="1" customWidth="1"/>
    <col min="11755" max="11755" width="6.7265625" style="148" bestFit="1" customWidth="1"/>
    <col min="11756" max="11756" width="7.7265625" style="148" bestFit="1" customWidth="1"/>
    <col min="11757" max="11757" width="6.7265625" style="148" bestFit="1" customWidth="1"/>
    <col min="11758" max="11758" width="7.7265625" style="148" bestFit="1" customWidth="1"/>
    <col min="11759" max="11759" width="6.7265625" style="148" bestFit="1" customWidth="1"/>
    <col min="11760" max="11760" width="7.7265625" style="148" bestFit="1" customWidth="1"/>
    <col min="11761" max="11761" width="6.7265625" style="148" bestFit="1" customWidth="1"/>
    <col min="11762" max="11762" width="7.7265625" style="148" bestFit="1" customWidth="1"/>
    <col min="11763" max="11763" width="6.7265625" style="148" bestFit="1" customWidth="1"/>
    <col min="11764" max="11764" width="7.7265625" style="148" bestFit="1" customWidth="1"/>
    <col min="11765" max="11765" width="6.7265625" style="148" bestFit="1" customWidth="1"/>
    <col min="11766" max="11766" width="11.54296875" style="148" bestFit="1" customWidth="1"/>
    <col min="11767" max="11767" width="6.7265625" style="148" bestFit="1" customWidth="1"/>
    <col min="11768" max="11768" width="7.7265625" style="148" bestFit="1" customWidth="1"/>
    <col min="11769" max="11769" width="6.7265625" style="148" bestFit="1" customWidth="1"/>
    <col min="11770" max="11770" width="11.54296875" style="148" bestFit="1" customWidth="1"/>
    <col min="11771" max="11988" width="9.1796875" style="148"/>
    <col min="11989" max="11989" width="7" style="148" bestFit="1" customWidth="1"/>
    <col min="11990" max="11990" width="62" style="148" bestFit="1" customWidth="1"/>
    <col min="11991" max="11991" width="6.26953125" style="148" bestFit="1" customWidth="1"/>
    <col min="11992" max="11992" width="5.81640625" style="148" bestFit="1" customWidth="1"/>
    <col min="11993" max="11993" width="8.1796875" style="148" bestFit="1" customWidth="1"/>
    <col min="11994" max="11994" width="11.54296875" style="148" bestFit="1" customWidth="1"/>
    <col min="11995" max="11995" width="6.7265625" style="148" bestFit="1" customWidth="1"/>
    <col min="11996" max="11996" width="11.54296875" style="148" bestFit="1" customWidth="1"/>
    <col min="11997" max="11997" width="6.7265625" style="148" bestFit="1" customWidth="1"/>
    <col min="11998" max="11998" width="7.7265625" style="148" bestFit="1" customWidth="1"/>
    <col min="11999" max="11999" width="6.7265625" style="148" bestFit="1" customWidth="1"/>
    <col min="12000" max="12000" width="7.7265625" style="148" bestFit="1" customWidth="1"/>
    <col min="12001" max="12001" width="6.7265625" style="148" bestFit="1" customWidth="1"/>
    <col min="12002" max="12002" width="7.7265625" style="148" bestFit="1" customWidth="1"/>
    <col min="12003" max="12003" width="6.7265625" style="148" bestFit="1" customWidth="1"/>
    <col min="12004" max="12004" width="7.7265625" style="148" bestFit="1" customWidth="1"/>
    <col min="12005" max="12005" width="6.7265625" style="148" bestFit="1" customWidth="1"/>
    <col min="12006" max="12006" width="11.54296875" style="148" bestFit="1" customWidth="1"/>
    <col min="12007" max="12007" width="6.7265625" style="148" bestFit="1" customWidth="1"/>
    <col min="12008" max="12008" width="11.54296875" style="148" bestFit="1" customWidth="1"/>
    <col min="12009" max="12009" width="6.7265625" style="148" bestFit="1" customWidth="1"/>
    <col min="12010" max="12010" width="7.7265625" style="148" bestFit="1" customWidth="1"/>
    <col min="12011" max="12011" width="6.7265625" style="148" bestFit="1" customWidth="1"/>
    <col min="12012" max="12012" width="7.7265625" style="148" bestFit="1" customWidth="1"/>
    <col min="12013" max="12013" width="6.7265625" style="148" bestFit="1" customWidth="1"/>
    <col min="12014" max="12014" width="7.7265625" style="148" bestFit="1" customWidth="1"/>
    <col min="12015" max="12015" width="6.7265625" style="148" bestFit="1" customWidth="1"/>
    <col min="12016" max="12016" width="7.7265625" style="148" bestFit="1" customWidth="1"/>
    <col min="12017" max="12017" width="6.7265625" style="148" bestFit="1" customWidth="1"/>
    <col min="12018" max="12018" width="7.7265625" style="148" bestFit="1" customWidth="1"/>
    <col min="12019" max="12019" width="6.7265625" style="148" bestFit="1" customWidth="1"/>
    <col min="12020" max="12020" width="7.7265625" style="148" bestFit="1" customWidth="1"/>
    <col min="12021" max="12021" width="6.7265625" style="148" bestFit="1" customWidth="1"/>
    <col min="12022" max="12022" width="11.54296875" style="148" bestFit="1" customWidth="1"/>
    <col min="12023" max="12023" width="6.7265625" style="148" bestFit="1" customWidth="1"/>
    <col min="12024" max="12024" width="7.7265625" style="148" bestFit="1" customWidth="1"/>
    <col min="12025" max="12025" width="6.7265625" style="148" bestFit="1" customWidth="1"/>
    <col min="12026" max="12026" width="11.54296875" style="148" bestFit="1" customWidth="1"/>
    <col min="12027" max="12244" width="9.1796875" style="148"/>
    <col min="12245" max="12245" width="7" style="148" bestFit="1" customWidth="1"/>
    <col min="12246" max="12246" width="62" style="148" bestFit="1" customWidth="1"/>
    <col min="12247" max="12247" width="6.26953125" style="148" bestFit="1" customWidth="1"/>
    <col min="12248" max="12248" width="5.81640625" style="148" bestFit="1" customWidth="1"/>
    <col min="12249" max="12249" width="8.1796875" style="148" bestFit="1" customWidth="1"/>
    <col min="12250" max="12250" width="11.54296875" style="148" bestFit="1" customWidth="1"/>
    <col min="12251" max="12251" width="6.7265625" style="148" bestFit="1" customWidth="1"/>
    <col min="12252" max="12252" width="11.54296875" style="148" bestFit="1" customWidth="1"/>
    <col min="12253" max="12253" width="6.7265625" style="148" bestFit="1" customWidth="1"/>
    <col min="12254" max="12254" width="7.7265625" style="148" bestFit="1" customWidth="1"/>
    <col min="12255" max="12255" width="6.7265625" style="148" bestFit="1" customWidth="1"/>
    <col min="12256" max="12256" width="7.7265625" style="148" bestFit="1" customWidth="1"/>
    <col min="12257" max="12257" width="6.7265625" style="148" bestFit="1" customWidth="1"/>
    <col min="12258" max="12258" width="7.7265625" style="148" bestFit="1" customWidth="1"/>
    <col min="12259" max="12259" width="6.7265625" style="148" bestFit="1" customWidth="1"/>
    <col min="12260" max="12260" width="7.7265625" style="148" bestFit="1" customWidth="1"/>
    <col min="12261" max="12261" width="6.7265625" style="148" bestFit="1" customWidth="1"/>
    <col min="12262" max="12262" width="11.54296875" style="148" bestFit="1" customWidth="1"/>
    <col min="12263" max="12263" width="6.7265625" style="148" bestFit="1" customWidth="1"/>
    <col min="12264" max="12264" width="11.54296875" style="148" bestFit="1" customWidth="1"/>
    <col min="12265" max="12265" width="6.7265625" style="148" bestFit="1" customWidth="1"/>
    <col min="12266" max="12266" width="7.7265625" style="148" bestFit="1" customWidth="1"/>
    <col min="12267" max="12267" width="6.7265625" style="148" bestFit="1" customWidth="1"/>
    <col min="12268" max="12268" width="7.7265625" style="148" bestFit="1" customWidth="1"/>
    <col min="12269" max="12269" width="6.7265625" style="148" bestFit="1" customWidth="1"/>
    <col min="12270" max="12270" width="7.7265625" style="148" bestFit="1" customWidth="1"/>
    <col min="12271" max="12271" width="6.7265625" style="148" bestFit="1" customWidth="1"/>
    <col min="12272" max="12272" width="7.7265625" style="148" bestFit="1" customWidth="1"/>
    <col min="12273" max="12273" width="6.7265625" style="148" bestFit="1" customWidth="1"/>
    <col min="12274" max="12274" width="7.7265625" style="148" bestFit="1" customWidth="1"/>
    <col min="12275" max="12275" width="6.7265625" style="148" bestFit="1" customWidth="1"/>
    <col min="12276" max="12276" width="7.7265625" style="148" bestFit="1" customWidth="1"/>
    <col min="12277" max="12277" width="6.7265625" style="148" bestFit="1" customWidth="1"/>
    <col min="12278" max="12278" width="11.54296875" style="148" bestFit="1" customWidth="1"/>
    <col min="12279" max="12279" width="6.7265625" style="148" bestFit="1" customWidth="1"/>
    <col min="12280" max="12280" width="7.7265625" style="148" bestFit="1" customWidth="1"/>
    <col min="12281" max="12281" width="6.7265625" style="148" bestFit="1" customWidth="1"/>
    <col min="12282" max="12282" width="11.54296875" style="148" bestFit="1" customWidth="1"/>
    <col min="12283" max="12500" width="9.1796875" style="148"/>
    <col min="12501" max="12501" width="7" style="148" bestFit="1" customWidth="1"/>
    <col min="12502" max="12502" width="62" style="148" bestFit="1" customWidth="1"/>
    <col min="12503" max="12503" width="6.26953125" style="148" bestFit="1" customWidth="1"/>
    <col min="12504" max="12504" width="5.81640625" style="148" bestFit="1" customWidth="1"/>
    <col min="12505" max="12505" width="8.1796875" style="148" bestFit="1" customWidth="1"/>
    <col min="12506" max="12506" width="11.54296875" style="148" bestFit="1" customWidth="1"/>
    <col min="12507" max="12507" width="6.7265625" style="148" bestFit="1" customWidth="1"/>
    <col min="12508" max="12508" width="11.54296875" style="148" bestFit="1" customWidth="1"/>
    <col min="12509" max="12509" width="6.7265625" style="148" bestFit="1" customWidth="1"/>
    <col min="12510" max="12510" width="7.7265625" style="148" bestFit="1" customWidth="1"/>
    <col min="12511" max="12511" width="6.7265625" style="148" bestFit="1" customWidth="1"/>
    <col min="12512" max="12512" width="7.7265625" style="148" bestFit="1" customWidth="1"/>
    <col min="12513" max="12513" width="6.7265625" style="148" bestFit="1" customWidth="1"/>
    <col min="12514" max="12514" width="7.7265625" style="148" bestFit="1" customWidth="1"/>
    <col min="12515" max="12515" width="6.7265625" style="148" bestFit="1" customWidth="1"/>
    <col min="12516" max="12516" width="7.7265625" style="148" bestFit="1" customWidth="1"/>
    <col min="12517" max="12517" width="6.7265625" style="148" bestFit="1" customWidth="1"/>
    <col min="12518" max="12518" width="11.54296875" style="148" bestFit="1" customWidth="1"/>
    <col min="12519" max="12519" width="6.7265625" style="148" bestFit="1" customWidth="1"/>
    <col min="12520" max="12520" width="11.54296875" style="148" bestFit="1" customWidth="1"/>
    <col min="12521" max="12521" width="6.7265625" style="148" bestFit="1" customWidth="1"/>
    <col min="12522" max="12522" width="7.7265625" style="148" bestFit="1" customWidth="1"/>
    <col min="12523" max="12523" width="6.7265625" style="148" bestFit="1" customWidth="1"/>
    <col min="12524" max="12524" width="7.7265625" style="148" bestFit="1" customWidth="1"/>
    <col min="12525" max="12525" width="6.7265625" style="148" bestFit="1" customWidth="1"/>
    <col min="12526" max="12526" width="7.7265625" style="148" bestFit="1" customWidth="1"/>
    <col min="12527" max="12527" width="6.7265625" style="148" bestFit="1" customWidth="1"/>
    <col min="12528" max="12528" width="7.7265625" style="148" bestFit="1" customWidth="1"/>
    <col min="12529" max="12529" width="6.7265625" style="148" bestFit="1" customWidth="1"/>
    <col min="12530" max="12530" width="7.7265625" style="148" bestFit="1" customWidth="1"/>
    <col min="12531" max="12531" width="6.7265625" style="148" bestFit="1" customWidth="1"/>
    <col min="12532" max="12532" width="7.7265625" style="148" bestFit="1" customWidth="1"/>
    <col min="12533" max="12533" width="6.7265625" style="148" bestFit="1" customWidth="1"/>
    <col min="12534" max="12534" width="11.54296875" style="148" bestFit="1" customWidth="1"/>
    <col min="12535" max="12535" width="6.7265625" style="148" bestFit="1" customWidth="1"/>
    <col min="12536" max="12536" width="7.7265625" style="148" bestFit="1" customWidth="1"/>
    <col min="12537" max="12537" width="6.7265625" style="148" bestFit="1" customWidth="1"/>
    <col min="12538" max="12538" width="11.54296875" style="148" bestFit="1" customWidth="1"/>
    <col min="12539" max="12756" width="9.1796875" style="148"/>
    <col min="12757" max="12757" width="7" style="148" bestFit="1" customWidth="1"/>
    <col min="12758" max="12758" width="62" style="148" bestFit="1" customWidth="1"/>
    <col min="12759" max="12759" width="6.26953125" style="148" bestFit="1" customWidth="1"/>
    <col min="12760" max="12760" width="5.81640625" style="148" bestFit="1" customWidth="1"/>
    <col min="12761" max="12761" width="8.1796875" style="148" bestFit="1" customWidth="1"/>
    <col min="12762" max="12762" width="11.54296875" style="148" bestFit="1" customWidth="1"/>
    <col min="12763" max="12763" width="6.7265625" style="148" bestFit="1" customWidth="1"/>
    <col min="12764" max="12764" width="11.54296875" style="148" bestFit="1" customWidth="1"/>
    <col min="12765" max="12765" width="6.7265625" style="148" bestFit="1" customWidth="1"/>
    <col min="12766" max="12766" width="7.7265625" style="148" bestFit="1" customWidth="1"/>
    <col min="12767" max="12767" width="6.7265625" style="148" bestFit="1" customWidth="1"/>
    <col min="12768" max="12768" width="7.7265625" style="148" bestFit="1" customWidth="1"/>
    <col min="12769" max="12769" width="6.7265625" style="148" bestFit="1" customWidth="1"/>
    <col min="12770" max="12770" width="7.7265625" style="148" bestFit="1" customWidth="1"/>
    <col min="12771" max="12771" width="6.7265625" style="148" bestFit="1" customWidth="1"/>
    <col min="12772" max="12772" width="7.7265625" style="148" bestFit="1" customWidth="1"/>
    <col min="12773" max="12773" width="6.7265625" style="148" bestFit="1" customWidth="1"/>
    <col min="12774" max="12774" width="11.54296875" style="148" bestFit="1" customWidth="1"/>
    <col min="12775" max="12775" width="6.7265625" style="148" bestFit="1" customWidth="1"/>
    <col min="12776" max="12776" width="11.54296875" style="148" bestFit="1" customWidth="1"/>
    <col min="12777" max="12777" width="6.7265625" style="148" bestFit="1" customWidth="1"/>
    <col min="12778" max="12778" width="7.7265625" style="148" bestFit="1" customWidth="1"/>
    <col min="12779" max="12779" width="6.7265625" style="148" bestFit="1" customWidth="1"/>
    <col min="12780" max="12780" width="7.7265625" style="148" bestFit="1" customWidth="1"/>
    <col min="12781" max="12781" width="6.7265625" style="148" bestFit="1" customWidth="1"/>
    <col min="12782" max="12782" width="7.7265625" style="148" bestFit="1" customWidth="1"/>
    <col min="12783" max="12783" width="6.7265625" style="148" bestFit="1" customWidth="1"/>
    <col min="12784" max="12784" width="7.7265625" style="148" bestFit="1" customWidth="1"/>
    <col min="12785" max="12785" width="6.7265625" style="148" bestFit="1" customWidth="1"/>
    <col min="12786" max="12786" width="7.7265625" style="148" bestFit="1" customWidth="1"/>
    <col min="12787" max="12787" width="6.7265625" style="148" bestFit="1" customWidth="1"/>
    <col min="12788" max="12788" width="7.7265625" style="148" bestFit="1" customWidth="1"/>
    <col min="12789" max="12789" width="6.7265625" style="148" bestFit="1" customWidth="1"/>
    <col min="12790" max="12790" width="11.54296875" style="148" bestFit="1" customWidth="1"/>
    <col min="12791" max="12791" width="6.7265625" style="148" bestFit="1" customWidth="1"/>
    <col min="12792" max="12792" width="7.7265625" style="148" bestFit="1" customWidth="1"/>
    <col min="12793" max="12793" width="6.7265625" style="148" bestFit="1" customWidth="1"/>
    <col min="12794" max="12794" width="11.54296875" style="148" bestFit="1" customWidth="1"/>
    <col min="12795" max="13012" width="9.1796875" style="148"/>
    <col min="13013" max="13013" width="7" style="148" bestFit="1" customWidth="1"/>
    <col min="13014" max="13014" width="62" style="148" bestFit="1" customWidth="1"/>
    <col min="13015" max="13015" width="6.26953125" style="148" bestFit="1" customWidth="1"/>
    <col min="13016" max="13016" width="5.81640625" style="148" bestFit="1" customWidth="1"/>
    <col min="13017" max="13017" width="8.1796875" style="148" bestFit="1" customWidth="1"/>
    <col min="13018" max="13018" width="11.54296875" style="148" bestFit="1" customWidth="1"/>
    <col min="13019" max="13019" width="6.7265625" style="148" bestFit="1" customWidth="1"/>
    <col min="13020" max="13020" width="11.54296875" style="148" bestFit="1" customWidth="1"/>
    <col min="13021" max="13021" width="6.7265625" style="148" bestFit="1" customWidth="1"/>
    <col min="13022" max="13022" width="7.7265625" style="148" bestFit="1" customWidth="1"/>
    <col min="13023" max="13023" width="6.7265625" style="148" bestFit="1" customWidth="1"/>
    <col min="13024" max="13024" width="7.7265625" style="148" bestFit="1" customWidth="1"/>
    <col min="13025" max="13025" width="6.7265625" style="148" bestFit="1" customWidth="1"/>
    <col min="13026" max="13026" width="7.7265625" style="148" bestFit="1" customWidth="1"/>
    <col min="13027" max="13027" width="6.7265625" style="148" bestFit="1" customWidth="1"/>
    <col min="13028" max="13028" width="7.7265625" style="148" bestFit="1" customWidth="1"/>
    <col min="13029" max="13029" width="6.7265625" style="148" bestFit="1" customWidth="1"/>
    <col min="13030" max="13030" width="11.54296875" style="148" bestFit="1" customWidth="1"/>
    <col min="13031" max="13031" width="6.7265625" style="148" bestFit="1" customWidth="1"/>
    <col min="13032" max="13032" width="11.54296875" style="148" bestFit="1" customWidth="1"/>
    <col min="13033" max="13033" width="6.7265625" style="148" bestFit="1" customWidth="1"/>
    <col min="13034" max="13034" width="7.7265625" style="148" bestFit="1" customWidth="1"/>
    <col min="13035" max="13035" width="6.7265625" style="148" bestFit="1" customWidth="1"/>
    <col min="13036" max="13036" width="7.7265625" style="148" bestFit="1" customWidth="1"/>
    <col min="13037" max="13037" width="6.7265625" style="148" bestFit="1" customWidth="1"/>
    <col min="13038" max="13038" width="7.7265625" style="148" bestFit="1" customWidth="1"/>
    <col min="13039" max="13039" width="6.7265625" style="148" bestFit="1" customWidth="1"/>
    <col min="13040" max="13040" width="7.7265625" style="148" bestFit="1" customWidth="1"/>
    <col min="13041" max="13041" width="6.7265625" style="148" bestFit="1" customWidth="1"/>
    <col min="13042" max="13042" width="7.7265625" style="148" bestFit="1" customWidth="1"/>
    <col min="13043" max="13043" width="6.7265625" style="148" bestFit="1" customWidth="1"/>
    <col min="13044" max="13044" width="7.7265625" style="148" bestFit="1" customWidth="1"/>
    <col min="13045" max="13045" width="6.7265625" style="148" bestFit="1" customWidth="1"/>
    <col min="13046" max="13046" width="11.54296875" style="148" bestFit="1" customWidth="1"/>
    <col min="13047" max="13047" width="6.7265625" style="148" bestFit="1" customWidth="1"/>
    <col min="13048" max="13048" width="7.7265625" style="148" bestFit="1" customWidth="1"/>
    <col min="13049" max="13049" width="6.7265625" style="148" bestFit="1" customWidth="1"/>
    <col min="13050" max="13050" width="11.54296875" style="148" bestFit="1" customWidth="1"/>
    <col min="13051" max="13268" width="9.1796875" style="148"/>
    <col min="13269" max="13269" width="7" style="148" bestFit="1" customWidth="1"/>
    <col min="13270" max="13270" width="62" style="148" bestFit="1" customWidth="1"/>
    <col min="13271" max="13271" width="6.26953125" style="148" bestFit="1" customWidth="1"/>
    <col min="13272" max="13272" width="5.81640625" style="148" bestFit="1" customWidth="1"/>
    <col min="13273" max="13273" width="8.1796875" style="148" bestFit="1" customWidth="1"/>
    <col min="13274" max="13274" width="11.54296875" style="148" bestFit="1" customWidth="1"/>
    <col min="13275" max="13275" width="6.7265625" style="148" bestFit="1" customWidth="1"/>
    <col min="13276" max="13276" width="11.54296875" style="148" bestFit="1" customWidth="1"/>
    <col min="13277" max="13277" width="6.7265625" style="148" bestFit="1" customWidth="1"/>
    <col min="13278" max="13278" width="7.7265625" style="148" bestFit="1" customWidth="1"/>
    <col min="13279" max="13279" width="6.7265625" style="148" bestFit="1" customWidth="1"/>
    <col min="13280" max="13280" width="7.7265625" style="148" bestFit="1" customWidth="1"/>
    <col min="13281" max="13281" width="6.7265625" style="148" bestFit="1" customWidth="1"/>
    <col min="13282" max="13282" width="7.7265625" style="148" bestFit="1" customWidth="1"/>
    <col min="13283" max="13283" width="6.7265625" style="148" bestFit="1" customWidth="1"/>
    <col min="13284" max="13284" width="7.7265625" style="148" bestFit="1" customWidth="1"/>
    <col min="13285" max="13285" width="6.7265625" style="148" bestFit="1" customWidth="1"/>
    <col min="13286" max="13286" width="11.54296875" style="148" bestFit="1" customWidth="1"/>
    <col min="13287" max="13287" width="6.7265625" style="148" bestFit="1" customWidth="1"/>
    <col min="13288" max="13288" width="11.54296875" style="148" bestFit="1" customWidth="1"/>
    <col min="13289" max="13289" width="6.7265625" style="148" bestFit="1" customWidth="1"/>
    <col min="13290" max="13290" width="7.7265625" style="148" bestFit="1" customWidth="1"/>
    <col min="13291" max="13291" width="6.7265625" style="148" bestFit="1" customWidth="1"/>
    <col min="13292" max="13292" width="7.7265625" style="148" bestFit="1" customWidth="1"/>
    <col min="13293" max="13293" width="6.7265625" style="148" bestFit="1" customWidth="1"/>
    <col min="13294" max="13294" width="7.7265625" style="148" bestFit="1" customWidth="1"/>
    <col min="13295" max="13295" width="6.7265625" style="148" bestFit="1" customWidth="1"/>
    <col min="13296" max="13296" width="7.7265625" style="148" bestFit="1" customWidth="1"/>
    <col min="13297" max="13297" width="6.7265625" style="148" bestFit="1" customWidth="1"/>
    <col min="13298" max="13298" width="7.7265625" style="148" bestFit="1" customWidth="1"/>
    <col min="13299" max="13299" width="6.7265625" style="148" bestFit="1" customWidth="1"/>
    <col min="13300" max="13300" width="7.7265625" style="148" bestFit="1" customWidth="1"/>
    <col min="13301" max="13301" width="6.7265625" style="148" bestFit="1" customWidth="1"/>
    <col min="13302" max="13302" width="11.54296875" style="148" bestFit="1" customWidth="1"/>
    <col min="13303" max="13303" width="6.7265625" style="148" bestFit="1" customWidth="1"/>
    <col min="13304" max="13304" width="7.7265625" style="148" bestFit="1" customWidth="1"/>
    <col min="13305" max="13305" width="6.7265625" style="148" bestFit="1" customWidth="1"/>
    <col min="13306" max="13306" width="11.54296875" style="148" bestFit="1" customWidth="1"/>
    <col min="13307" max="13524" width="9.1796875" style="148"/>
    <col min="13525" max="13525" width="7" style="148" bestFit="1" customWidth="1"/>
    <col min="13526" max="13526" width="62" style="148" bestFit="1" customWidth="1"/>
    <col min="13527" max="13527" width="6.26953125" style="148" bestFit="1" customWidth="1"/>
    <col min="13528" max="13528" width="5.81640625" style="148" bestFit="1" customWidth="1"/>
    <col min="13529" max="13529" width="8.1796875" style="148" bestFit="1" customWidth="1"/>
    <col min="13530" max="13530" width="11.54296875" style="148" bestFit="1" customWidth="1"/>
    <col min="13531" max="13531" width="6.7265625" style="148" bestFit="1" customWidth="1"/>
    <col min="13532" max="13532" width="11.54296875" style="148" bestFit="1" customWidth="1"/>
    <col min="13533" max="13533" width="6.7265625" style="148" bestFit="1" customWidth="1"/>
    <col min="13534" max="13534" width="7.7265625" style="148" bestFit="1" customWidth="1"/>
    <col min="13535" max="13535" width="6.7265625" style="148" bestFit="1" customWidth="1"/>
    <col min="13536" max="13536" width="7.7265625" style="148" bestFit="1" customWidth="1"/>
    <col min="13537" max="13537" width="6.7265625" style="148" bestFit="1" customWidth="1"/>
    <col min="13538" max="13538" width="7.7265625" style="148" bestFit="1" customWidth="1"/>
    <col min="13539" max="13539" width="6.7265625" style="148" bestFit="1" customWidth="1"/>
    <col min="13540" max="13540" width="7.7265625" style="148" bestFit="1" customWidth="1"/>
    <col min="13541" max="13541" width="6.7265625" style="148" bestFit="1" customWidth="1"/>
    <col min="13542" max="13542" width="11.54296875" style="148" bestFit="1" customWidth="1"/>
    <col min="13543" max="13543" width="6.7265625" style="148" bestFit="1" customWidth="1"/>
    <col min="13544" max="13544" width="11.54296875" style="148" bestFit="1" customWidth="1"/>
    <col min="13545" max="13545" width="6.7265625" style="148" bestFit="1" customWidth="1"/>
    <col min="13546" max="13546" width="7.7265625" style="148" bestFit="1" customWidth="1"/>
    <col min="13547" max="13547" width="6.7265625" style="148" bestFit="1" customWidth="1"/>
    <col min="13548" max="13548" width="7.7265625" style="148" bestFit="1" customWidth="1"/>
    <col min="13549" max="13549" width="6.7265625" style="148" bestFit="1" customWidth="1"/>
    <col min="13550" max="13550" width="7.7265625" style="148" bestFit="1" customWidth="1"/>
    <col min="13551" max="13551" width="6.7265625" style="148" bestFit="1" customWidth="1"/>
    <col min="13552" max="13552" width="7.7265625" style="148" bestFit="1" customWidth="1"/>
    <col min="13553" max="13553" width="6.7265625" style="148" bestFit="1" customWidth="1"/>
    <col min="13554" max="13554" width="7.7265625" style="148" bestFit="1" customWidth="1"/>
    <col min="13555" max="13555" width="6.7265625" style="148" bestFit="1" customWidth="1"/>
    <col min="13556" max="13556" width="7.7265625" style="148" bestFit="1" customWidth="1"/>
    <col min="13557" max="13557" width="6.7265625" style="148" bestFit="1" customWidth="1"/>
    <col min="13558" max="13558" width="11.54296875" style="148" bestFit="1" customWidth="1"/>
    <col min="13559" max="13559" width="6.7265625" style="148" bestFit="1" customWidth="1"/>
    <col min="13560" max="13560" width="7.7265625" style="148" bestFit="1" customWidth="1"/>
    <col min="13561" max="13561" width="6.7265625" style="148" bestFit="1" customWidth="1"/>
    <col min="13562" max="13562" width="11.54296875" style="148" bestFit="1" customWidth="1"/>
    <col min="13563" max="13780" width="9.1796875" style="148"/>
    <col min="13781" max="13781" width="7" style="148" bestFit="1" customWidth="1"/>
    <col min="13782" max="13782" width="62" style="148" bestFit="1" customWidth="1"/>
    <col min="13783" max="13783" width="6.26953125" style="148" bestFit="1" customWidth="1"/>
    <col min="13784" max="13784" width="5.81640625" style="148" bestFit="1" customWidth="1"/>
    <col min="13785" max="13785" width="8.1796875" style="148" bestFit="1" customWidth="1"/>
    <col min="13786" max="13786" width="11.54296875" style="148" bestFit="1" customWidth="1"/>
    <col min="13787" max="13787" width="6.7265625" style="148" bestFit="1" customWidth="1"/>
    <col min="13788" max="13788" width="11.54296875" style="148" bestFit="1" customWidth="1"/>
    <col min="13789" max="13789" width="6.7265625" style="148" bestFit="1" customWidth="1"/>
    <col min="13790" max="13790" width="7.7265625" style="148" bestFit="1" customWidth="1"/>
    <col min="13791" max="13791" width="6.7265625" style="148" bestFit="1" customWidth="1"/>
    <col min="13792" max="13792" width="7.7265625" style="148" bestFit="1" customWidth="1"/>
    <col min="13793" max="13793" width="6.7265625" style="148" bestFit="1" customWidth="1"/>
    <col min="13794" max="13794" width="7.7265625" style="148" bestFit="1" customWidth="1"/>
    <col min="13795" max="13795" width="6.7265625" style="148" bestFit="1" customWidth="1"/>
    <col min="13796" max="13796" width="7.7265625" style="148" bestFit="1" customWidth="1"/>
    <col min="13797" max="13797" width="6.7265625" style="148" bestFit="1" customWidth="1"/>
    <col min="13798" max="13798" width="11.54296875" style="148" bestFit="1" customWidth="1"/>
    <col min="13799" max="13799" width="6.7265625" style="148" bestFit="1" customWidth="1"/>
    <col min="13800" max="13800" width="11.54296875" style="148" bestFit="1" customWidth="1"/>
    <col min="13801" max="13801" width="6.7265625" style="148" bestFit="1" customWidth="1"/>
    <col min="13802" max="13802" width="7.7265625" style="148" bestFit="1" customWidth="1"/>
    <col min="13803" max="13803" width="6.7265625" style="148" bestFit="1" customWidth="1"/>
    <col min="13804" max="13804" width="7.7265625" style="148" bestFit="1" customWidth="1"/>
    <col min="13805" max="13805" width="6.7265625" style="148" bestFit="1" customWidth="1"/>
    <col min="13806" max="13806" width="7.7265625" style="148" bestFit="1" customWidth="1"/>
    <col min="13807" max="13807" width="6.7265625" style="148" bestFit="1" customWidth="1"/>
    <col min="13808" max="13808" width="7.7265625" style="148" bestFit="1" customWidth="1"/>
    <col min="13809" max="13809" width="6.7265625" style="148" bestFit="1" customWidth="1"/>
    <col min="13810" max="13810" width="7.7265625" style="148" bestFit="1" customWidth="1"/>
    <col min="13811" max="13811" width="6.7265625" style="148" bestFit="1" customWidth="1"/>
    <col min="13812" max="13812" width="7.7265625" style="148" bestFit="1" customWidth="1"/>
    <col min="13813" max="13813" width="6.7265625" style="148" bestFit="1" customWidth="1"/>
    <col min="13814" max="13814" width="11.54296875" style="148" bestFit="1" customWidth="1"/>
    <col min="13815" max="13815" width="6.7265625" style="148" bestFit="1" customWidth="1"/>
    <col min="13816" max="13816" width="7.7265625" style="148" bestFit="1" customWidth="1"/>
    <col min="13817" max="13817" width="6.7265625" style="148" bestFit="1" customWidth="1"/>
    <col min="13818" max="13818" width="11.54296875" style="148" bestFit="1" customWidth="1"/>
    <col min="13819" max="14036" width="9.1796875" style="148"/>
    <col min="14037" max="14037" width="7" style="148" bestFit="1" customWidth="1"/>
    <col min="14038" max="14038" width="62" style="148" bestFit="1" customWidth="1"/>
    <col min="14039" max="14039" width="6.26953125" style="148" bestFit="1" customWidth="1"/>
    <col min="14040" max="14040" width="5.81640625" style="148" bestFit="1" customWidth="1"/>
    <col min="14041" max="14041" width="8.1796875" style="148" bestFit="1" customWidth="1"/>
    <col min="14042" max="14042" width="11.54296875" style="148" bestFit="1" customWidth="1"/>
    <col min="14043" max="14043" width="6.7265625" style="148" bestFit="1" customWidth="1"/>
    <col min="14044" max="14044" width="11.54296875" style="148" bestFit="1" customWidth="1"/>
    <col min="14045" max="14045" width="6.7265625" style="148" bestFit="1" customWidth="1"/>
    <col min="14046" max="14046" width="7.7265625" style="148" bestFit="1" customWidth="1"/>
    <col min="14047" max="14047" width="6.7265625" style="148" bestFit="1" customWidth="1"/>
    <col min="14048" max="14048" width="7.7265625" style="148" bestFit="1" customWidth="1"/>
    <col min="14049" max="14049" width="6.7265625" style="148" bestFit="1" customWidth="1"/>
    <col min="14050" max="14050" width="7.7265625" style="148" bestFit="1" customWidth="1"/>
    <col min="14051" max="14051" width="6.7265625" style="148" bestFit="1" customWidth="1"/>
    <col min="14052" max="14052" width="7.7265625" style="148" bestFit="1" customWidth="1"/>
    <col min="14053" max="14053" width="6.7265625" style="148" bestFit="1" customWidth="1"/>
    <col min="14054" max="14054" width="11.54296875" style="148" bestFit="1" customWidth="1"/>
    <col min="14055" max="14055" width="6.7265625" style="148" bestFit="1" customWidth="1"/>
    <col min="14056" max="14056" width="11.54296875" style="148" bestFit="1" customWidth="1"/>
    <col min="14057" max="14057" width="6.7265625" style="148" bestFit="1" customWidth="1"/>
    <col min="14058" max="14058" width="7.7265625" style="148" bestFit="1" customWidth="1"/>
    <col min="14059" max="14059" width="6.7265625" style="148" bestFit="1" customWidth="1"/>
    <col min="14060" max="14060" width="7.7265625" style="148" bestFit="1" customWidth="1"/>
    <col min="14061" max="14061" width="6.7265625" style="148" bestFit="1" customWidth="1"/>
    <col min="14062" max="14062" width="7.7265625" style="148" bestFit="1" customWidth="1"/>
    <col min="14063" max="14063" width="6.7265625" style="148" bestFit="1" customWidth="1"/>
    <col min="14064" max="14064" width="7.7265625" style="148" bestFit="1" customWidth="1"/>
    <col min="14065" max="14065" width="6.7265625" style="148" bestFit="1" customWidth="1"/>
    <col min="14066" max="14066" width="7.7265625" style="148" bestFit="1" customWidth="1"/>
    <col min="14067" max="14067" width="6.7265625" style="148" bestFit="1" customWidth="1"/>
    <col min="14068" max="14068" width="7.7265625" style="148" bestFit="1" customWidth="1"/>
    <col min="14069" max="14069" width="6.7265625" style="148" bestFit="1" customWidth="1"/>
    <col min="14070" max="14070" width="11.54296875" style="148" bestFit="1" customWidth="1"/>
    <col min="14071" max="14071" width="6.7265625" style="148" bestFit="1" customWidth="1"/>
    <col min="14072" max="14072" width="7.7265625" style="148" bestFit="1" customWidth="1"/>
    <col min="14073" max="14073" width="6.7265625" style="148" bestFit="1" customWidth="1"/>
    <col min="14074" max="14074" width="11.54296875" style="148" bestFit="1" customWidth="1"/>
    <col min="14075" max="14292" width="9.1796875" style="148"/>
    <col min="14293" max="14293" width="7" style="148" bestFit="1" customWidth="1"/>
    <col min="14294" max="14294" width="62" style="148" bestFit="1" customWidth="1"/>
    <col min="14295" max="14295" width="6.26953125" style="148" bestFit="1" customWidth="1"/>
    <col min="14296" max="14296" width="5.81640625" style="148" bestFit="1" customWidth="1"/>
    <col min="14297" max="14297" width="8.1796875" style="148" bestFit="1" customWidth="1"/>
    <col min="14298" max="14298" width="11.54296875" style="148" bestFit="1" customWidth="1"/>
    <col min="14299" max="14299" width="6.7265625" style="148" bestFit="1" customWidth="1"/>
    <col min="14300" max="14300" width="11.54296875" style="148" bestFit="1" customWidth="1"/>
    <col min="14301" max="14301" width="6.7265625" style="148" bestFit="1" customWidth="1"/>
    <col min="14302" max="14302" width="7.7265625" style="148" bestFit="1" customWidth="1"/>
    <col min="14303" max="14303" width="6.7265625" style="148" bestFit="1" customWidth="1"/>
    <col min="14304" max="14304" width="7.7265625" style="148" bestFit="1" customWidth="1"/>
    <col min="14305" max="14305" width="6.7265625" style="148" bestFit="1" customWidth="1"/>
    <col min="14306" max="14306" width="7.7265625" style="148" bestFit="1" customWidth="1"/>
    <col min="14307" max="14307" width="6.7265625" style="148" bestFit="1" customWidth="1"/>
    <col min="14308" max="14308" width="7.7265625" style="148" bestFit="1" customWidth="1"/>
    <col min="14309" max="14309" width="6.7265625" style="148" bestFit="1" customWidth="1"/>
    <col min="14310" max="14310" width="11.54296875" style="148" bestFit="1" customWidth="1"/>
    <col min="14311" max="14311" width="6.7265625" style="148" bestFit="1" customWidth="1"/>
    <col min="14312" max="14312" width="11.54296875" style="148" bestFit="1" customWidth="1"/>
    <col min="14313" max="14313" width="6.7265625" style="148" bestFit="1" customWidth="1"/>
    <col min="14314" max="14314" width="7.7265625" style="148" bestFit="1" customWidth="1"/>
    <col min="14315" max="14315" width="6.7265625" style="148" bestFit="1" customWidth="1"/>
    <col min="14316" max="14316" width="7.7265625" style="148" bestFit="1" customWidth="1"/>
    <col min="14317" max="14317" width="6.7265625" style="148" bestFit="1" customWidth="1"/>
    <col min="14318" max="14318" width="7.7265625" style="148" bestFit="1" customWidth="1"/>
    <col min="14319" max="14319" width="6.7265625" style="148" bestFit="1" customWidth="1"/>
    <col min="14320" max="14320" width="7.7265625" style="148" bestFit="1" customWidth="1"/>
    <col min="14321" max="14321" width="6.7265625" style="148" bestFit="1" customWidth="1"/>
    <col min="14322" max="14322" width="7.7265625" style="148" bestFit="1" customWidth="1"/>
    <col min="14323" max="14323" width="6.7265625" style="148" bestFit="1" customWidth="1"/>
    <col min="14324" max="14324" width="7.7265625" style="148" bestFit="1" customWidth="1"/>
    <col min="14325" max="14325" width="6.7265625" style="148" bestFit="1" customWidth="1"/>
    <col min="14326" max="14326" width="11.54296875" style="148" bestFit="1" customWidth="1"/>
    <col min="14327" max="14327" width="6.7265625" style="148" bestFit="1" customWidth="1"/>
    <col min="14328" max="14328" width="7.7265625" style="148" bestFit="1" customWidth="1"/>
    <col min="14329" max="14329" width="6.7265625" style="148" bestFit="1" customWidth="1"/>
    <col min="14330" max="14330" width="11.54296875" style="148" bestFit="1" customWidth="1"/>
    <col min="14331" max="14548" width="9.1796875" style="148"/>
    <col min="14549" max="14549" width="7" style="148" bestFit="1" customWidth="1"/>
    <col min="14550" max="14550" width="62" style="148" bestFit="1" customWidth="1"/>
    <col min="14551" max="14551" width="6.26953125" style="148" bestFit="1" customWidth="1"/>
    <col min="14552" max="14552" width="5.81640625" style="148" bestFit="1" customWidth="1"/>
    <col min="14553" max="14553" width="8.1796875" style="148" bestFit="1" customWidth="1"/>
    <col min="14554" max="14554" width="11.54296875" style="148" bestFit="1" customWidth="1"/>
    <col min="14555" max="14555" width="6.7265625" style="148" bestFit="1" customWidth="1"/>
    <col min="14556" max="14556" width="11.54296875" style="148" bestFit="1" customWidth="1"/>
    <col min="14557" max="14557" width="6.7265625" style="148" bestFit="1" customWidth="1"/>
    <col min="14558" max="14558" width="7.7265625" style="148" bestFit="1" customWidth="1"/>
    <col min="14559" max="14559" width="6.7265625" style="148" bestFit="1" customWidth="1"/>
    <col min="14560" max="14560" width="7.7265625" style="148" bestFit="1" customWidth="1"/>
    <col min="14561" max="14561" width="6.7265625" style="148" bestFit="1" customWidth="1"/>
    <col min="14562" max="14562" width="7.7265625" style="148" bestFit="1" customWidth="1"/>
    <col min="14563" max="14563" width="6.7265625" style="148" bestFit="1" customWidth="1"/>
    <col min="14564" max="14564" width="7.7265625" style="148" bestFit="1" customWidth="1"/>
    <col min="14565" max="14565" width="6.7265625" style="148" bestFit="1" customWidth="1"/>
    <col min="14566" max="14566" width="11.54296875" style="148" bestFit="1" customWidth="1"/>
    <col min="14567" max="14567" width="6.7265625" style="148" bestFit="1" customWidth="1"/>
    <col min="14568" max="14568" width="11.54296875" style="148" bestFit="1" customWidth="1"/>
    <col min="14569" max="14569" width="6.7265625" style="148" bestFit="1" customWidth="1"/>
    <col min="14570" max="14570" width="7.7265625" style="148" bestFit="1" customWidth="1"/>
    <col min="14571" max="14571" width="6.7265625" style="148" bestFit="1" customWidth="1"/>
    <col min="14572" max="14572" width="7.7265625" style="148" bestFit="1" customWidth="1"/>
    <col min="14573" max="14573" width="6.7265625" style="148" bestFit="1" customWidth="1"/>
    <col min="14574" max="14574" width="7.7265625" style="148" bestFit="1" customWidth="1"/>
    <col min="14575" max="14575" width="6.7265625" style="148" bestFit="1" customWidth="1"/>
    <col min="14576" max="14576" width="7.7265625" style="148" bestFit="1" customWidth="1"/>
    <col min="14577" max="14577" width="6.7265625" style="148" bestFit="1" customWidth="1"/>
    <col min="14578" max="14578" width="7.7265625" style="148" bestFit="1" customWidth="1"/>
    <col min="14579" max="14579" width="6.7265625" style="148" bestFit="1" customWidth="1"/>
    <col min="14580" max="14580" width="7.7265625" style="148" bestFit="1" customWidth="1"/>
    <col min="14581" max="14581" width="6.7265625" style="148" bestFit="1" customWidth="1"/>
    <col min="14582" max="14582" width="11.54296875" style="148" bestFit="1" customWidth="1"/>
    <col min="14583" max="14583" width="6.7265625" style="148" bestFit="1" customWidth="1"/>
    <col min="14584" max="14584" width="7.7265625" style="148" bestFit="1" customWidth="1"/>
    <col min="14585" max="14585" width="6.7265625" style="148" bestFit="1" customWidth="1"/>
    <col min="14586" max="14586" width="11.54296875" style="148" bestFit="1" customWidth="1"/>
    <col min="14587" max="14804" width="9.1796875" style="148"/>
    <col min="14805" max="14805" width="7" style="148" bestFit="1" customWidth="1"/>
    <col min="14806" max="14806" width="62" style="148" bestFit="1" customWidth="1"/>
    <col min="14807" max="14807" width="6.26953125" style="148" bestFit="1" customWidth="1"/>
    <col min="14808" max="14808" width="5.81640625" style="148" bestFit="1" customWidth="1"/>
    <col min="14809" max="14809" width="8.1796875" style="148" bestFit="1" customWidth="1"/>
    <col min="14810" max="14810" width="11.54296875" style="148" bestFit="1" customWidth="1"/>
    <col min="14811" max="14811" width="6.7265625" style="148" bestFit="1" customWidth="1"/>
    <col min="14812" max="14812" width="11.54296875" style="148" bestFit="1" customWidth="1"/>
    <col min="14813" max="14813" width="6.7265625" style="148" bestFit="1" customWidth="1"/>
    <col min="14814" max="14814" width="7.7265625" style="148" bestFit="1" customWidth="1"/>
    <col min="14815" max="14815" width="6.7265625" style="148" bestFit="1" customWidth="1"/>
    <col min="14816" max="14816" width="7.7265625" style="148" bestFit="1" customWidth="1"/>
    <col min="14817" max="14817" width="6.7265625" style="148" bestFit="1" customWidth="1"/>
    <col min="14818" max="14818" width="7.7265625" style="148" bestFit="1" customWidth="1"/>
    <col min="14819" max="14819" width="6.7265625" style="148" bestFit="1" customWidth="1"/>
    <col min="14820" max="14820" width="7.7265625" style="148" bestFit="1" customWidth="1"/>
    <col min="14821" max="14821" width="6.7265625" style="148" bestFit="1" customWidth="1"/>
    <col min="14822" max="14822" width="11.54296875" style="148" bestFit="1" customWidth="1"/>
    <col min="14823" max="14823" width="6.7265625" style="148" bestFit="1" customWidth="1"/>
    <col min="14824" max="14824" width="11.54296875" style="148" bestFit="1" customWidth="1"/>
    <col min="14825" max="14825" width="6.7265625" style="148" bestFit="1" customWidth="1"/>
    <col min="14826" max="14826" width="7.7265625" style="148" bestFit="1" customWidth="1"/>
    <col min="14827" max="14827" width="6.7265625" style="148" bestFit="1" customWidth="1"/>
    <col min="14828" max="14828" width="7.7265625" style="148" bestFit="1" customWidth="1"/>
    <col min="14829" max="14829" width="6.7265625" style="148" bestFit="1" customWidth="1"/>
    <col min="14830" max="14830" width="7.7265625" style="148" bestFit="1" customWidth="1"/>
    <col min="14831" max="14831" width="6.7265625" style="148" bestFit="1" customWidth="1"/>
    <col min="14832" max="14832" width="7.7265625" style="148" bestFit="1" customWidth="1"/>
    <col min="14833" max="14833" width="6.7265625" style="148" bestFit="1" customWidth="1"/>
    <col min="14834" max="14834" width="7.7265625" style="148" bestFit="1" customWidth="1"/>
    <col min="14835" max="14835" width="6.7265625" style="148" bestFit="1" customWidth="1"/>
    <col min="14836" max="14836" width="7.7265625" style="148" bestFit="1" customWidth="1"/>
    <col min="14837" max="14837" width="6.7265625" style="148" bestFit="1" customWidth="1"/>
    <col min="14838" max="14838" width="11.54296875" style="148" bestFit="1" customWidth="1"/>
    <col min="14839" max="14839" width="6.7265625" style="148" bestFit="1" customWidth="1"/>
    <col min="14840" max="14840" width="7.7265625" style="148" bestFit="1" customWidth="1"/>
    <col min="14841" max="14841" width="6.7265625" style="148" bestFit="1" customWidth="1"/>
    <col min="14842" max="14842" width="11.54296875" style="148" bestFit="1" customWidth="1"/>
    <col min="14843" max="15060" width="9.1796875" style="148"/>
    <col min="15061" max="15061" width="7" style="148" bestFit="1" customWidth="1"/>
    <col min="15062" max="15062" width="62" style="148" bestFit="1" customWidth="1"/>
    <col min="15063" max="15063" width="6.26953125" style="148" bestFit="1" customWidth="1"/>
    <col min="15064" max="15064" width="5.81640625" style="148" bestFit="1" customWidth="1"/>
    <col min="15065" max="15065" width="8.1796875" style="148" bestFit="1" customWidth="1"/>
    <col min="15066" max="15066" width="11.54296875" style="148" bestFit="1" customWidth="1"/>
    <col min="15067" max="15067" width="6.7265625" style="148" bestFit="1" customWidth="1"/>
    <col min="15068" max="15068" width="11.54296875" style="148" bestFit="1" customWidth="1"/>
    <col min="15069" max="15069" width="6.7265625" style="148" bestFit="1" customWidth="1"/>
    <col min="15070" max="15070" width="7.7265625" style="148" bestFit="1" customWidth="1"/>
    <col min="15071" max="15071" width="6.7265625" style="148" bestFit="1" customWidth="1"/>
    <col min="15072" max="15072" width="7.7265625" style="148" bestFit="1" customWidth="1"/>
    <col min="15073" max="15073" width="6.7265625" style="148" bestFit="1" customWidth="1"/>
    <col min="15074" max="15074" width="7.7265625" style="148" bestFit="1" customWidth="1"/>
    <col min="15075" max="15075" width="6.7265625" style="148" bestFit="1" customWidth="1"/>
    <col min="15076" max="15076" width="7.7265625" style="148" bestFit="1" customWidth="1"/>
    <col min="15077" max="15077" width="6.7265625" style="148" bestFit="1" customWidth="1"/>
    <col min="15078" max="15078" width="11.54296875" style="148" bestFit="1" customWidth="1"/>
    <col min="15079" max="15079" width="6.7265625" style="148" bestFit="1" customWidth="1"/>
    <col min="15080" max="15080" width="11.54296875" style="148" bestFit="1" customWidth="1"/>
    <col min="15081" max="15081" width="6.7265625" style="148" bestFit="1" customWidth="1"/>
    <col min="15082" max="15082" width="7.7265625" style="148" bestFit="1" customWidth="1"/>
    <col min="15083" max="15083" width="6.7265625" style="148" bestFit="1" customWidth="1"/>
    <col min="15084" max="15084" width="7.7265625" style="148" bestFit="1" customWidth="1"/>
    <col min="15085" max="15085" width="6.7265625" style="148" bestFit="1" customWidth="1"/>
    <col min="15086" max="15086" width="7.7265625" style="148" bestFit="1" customWidth="1"/>
    <col min="15087" max="15087" width="6.7265625" style="148" bestFit="1" customWidth="1"/>
    <col min="15088" max="15088" width="7.7265625" style="148" bestFit="1" customWidth="1"/>
    <col min="15089" max="15089" width="6.7265625" style="148" bestFit="1" customWidth="1"/>
    <col min="15090" max="15090" width="7.7265625" style="148" bestFit="1" customWidth="1"/>
    <col min="15091" max="15091" width="6.7265625" style="148" bestFit="1" customWidth="1"/>
    <col min="15092" max="15092" width="7.7265625" style="148" bestFit="1" customWidth="1"/>
    <col min="15093" max="15093" width="6.7265625" style="148" bestFit="1" customWidth="1"/>
    <col min="15094" max="15094" width="11.54296875" style="148" bestFit="1" customWidth="1"/>
    <col min="15095" max="15095" width="6.7265625" style="148" bestFit="1" customWidth="1"/>
    <col min="15096" max="15096" width="7.7265625" style="148" bestFit="1" customWidth="1"/>
    <col min="15097" max="15097" width="6.7265625" style="148" bestFit="1" customWidth="1"/>
    <col min="15098" max="15098" width="11.54296875" style="148" bestFit="1" customWidth="1"/>
    <col min="15099" max="15316" width="9.1796875" style="148"/>
    <col min="15317" max="15317" width="7" style="148" bestFit="1" customWidth="1"/>
    <col min="15318" max="15318" width="62" style="148" bestFit="1" customWidth="1"/>
    <col min="15319" max="15319" width="6.26953125" style="148" bestFit="1" customWidth="1"/>
    <col min="15320" max="15320" width="5.81640625" style="148" bestFit="1" customWidth="1"/>
    <col min="15321" max="15321" width="8.1796875" style="148" bestFit="1" customWidth="1"/>
    <col min="15322" max="15322" width="11.54296875" style="148" bestFit="1" customWidth="1"/>
    <col min="15323" max="15323" width="6.7265625" style="148" bestFit="1" customWidth="1"/>
    <col min="15324" max="15324" width="11.54296875" style="148" bestFit="1" customWidth="1"/>
    <col min="15325" max="15325" width="6.7265625" style="148" bestFit="1" customWidth="1"/>
    <col min="15326" max="15326" width="7.7265625" style="148" bestFit="1" customWidth="1"/>
    <col min="15327" max="15327" width="6.7265625" style="148" bestFit="1" customWidth="1"/>
    <col min="15328" max="15328" width="7.7265625" style="148" bestFit="1" customWidth="1"/>
    <col min="15329" max="15329" width="6.7265625" style="148" bestFit="1" customWidth="1"/>
    <col min="15330" max="15330" width="7.7265625" style="148" bestFit="1" customWidth="1"/>
    <col min="15331" max="15331" width="6.7265625" style="148" bestFit="1" customWidth="1"/>
    <col min="15332" max="15332" width="7.7265625" style="148" bestFit="1" customWidth="1"/>
    <col min="15333" max="15333" width="6.7265625" style="148" bestFit="1" customWidth="1"/>
    <col min="15334" max="15334" width="11.54296875" style="148" bestFit="1" customWidth="1"/>
    <col min="15335" max="15335" width="6.7265625" style="148" bestFit="1" customWidth="1"/>
    <col min="15336" max="15336" width="11.54296875" style="148" bestFit="1" customWidth="1"/>
    <col min="15337" max="15337" width="6.7265625" style="148" bestFit="1" customWidth="1"/>
    <col min="15338" max="15338" width="7.7265625" style="148" bestFit="1" customWidth="1"/>
    <col min="15339" max="15339" width="6.7265625" style="148" bestFit="1" customWidth="1"/>
    <col min="15340" max="15340" width="7.7265625" style="148" bestFit="1" customWidth="1"/>
    <col min="15341" max="15341" width="6.7265625" style="148" bestFit="1" customWidth="1"/>
    <col min="15342" max="15342" width="7.7265625" style="148" bestFit="1" customWidth="1"/>
    <col min="15343" max="15343" width="6.7265625" style="148" bestFit="1" customWidth="1"/>
    <col min="15344" max="15344" width="7.7265625" style="148" bestFit="1" customWidth="1"/>
    <col min="15345" max="15345" width="6.7265625" style="148" bestFit="1" customWidth="1"/>
    <col min="15346" max="15346" width="7.7265625" style="148" bestFit="1" customWidth="1"/>
    <col min="15347" max="15347" width="6.7265625" style="148" bestFit="1" customWidth="1"/>
    <col min="15348" max="15348" width="7.7265625" style="148" bestFit="1" customWidth="1"/>
    <col min="15349" max="15349" width="6.7265625" style="148" bestFit="1" customWidth="1"/>
    <col min="15350" max="15350" width="11.54296875" style="148" bestFit="1" customWidth="1"/>
    <col min="15351" max="15351" width="6.7265625" style="148" bestFit="1" customWidth="1"/>
    <col min="15352" max="15352" width="7.7265625" style="148" bestFit="1" customWidth="1"/>
    <col min="15353" max="15353" width="6.7265625" style="148" bestFit="1" customWidth="1"/>
    <col min="15354" max="15354" width="11.54296875" style="148" bestFit="1" customWidth="1"/>
    <col min="15355" max="15572" width="9.1796875" style="148"/>
    <col min="15573" max="15573" width="7" style="148" bestFit="1" customWidth="1"/>
    <col min="15574" max="15574" width="62" style="148" bestFit="1" customWidth="1"/>
    <col min="15575" max="15575" width="6.26953125" style="148" bestFit="1" customWidth="1"/>
    <col min="15576" max="15576" width="5.81640625" style="148" bestFit="1" customWidth="1"/>
    <col min="15577" max="15577" width="8.1796875" style="148" bestFit="1" customWidth="1"/>
    <col min="15578" max="15578" width="11.54296875" style="148" bestFit="1" customWidth="1"/>
    <col min="15579" max="15579" width="6.7265625" style="148" bestFit="1" customWidth="1"/>
    <col min="15580" max="15580" width="11.54296875" style="148" bestFit="1" customWidth="1"/>
    <col min="15581" max="15581" width="6.7265625" style="148" bestFit="1" customWidth="1"/>
    <col min="15582" max="15582" width="7.7265625" style="148" bestFit="1" customWidth="1"/>
    <col min="15583" max="15583" width="6.7265625" style="148" bestFit="1" customWidth="1"/>
    <col min="15584" max="15584" width="7.7265625" style="148" bestFit="1" customWidth="1"/>
    <col min="15585" max="15585" width="6.7265625" style="148" bestFit="1" customWidth="1"/>
    <col min="15586" max="15586" width="7.7265625" style="148" bestFit="1" customWidth="1"/>
    <col min="15587" max="15587" width="6.7265625" style="148" bestFit="1" customWidth="1"/>
    <col min="15588" max="15588" width="7.7265625" style="148" bestFit="1" customWidth="1"/>
    <col min="15589" max="15589" width="6.7265625" style="148" bestFit="1" customWidth="1"/>
    <col min="15590" max="15590" width="11.54296875" style="148" bestFit="1" customWidth="1"/>
    <col min="15591" max="15591" width="6.7265625" style="148" bestFit="1" customWidth="1"/>
    <col min="15592" max="15592" width="11.54296875" style="148" bestFit="1" customWidth="1"/>
    <col min="15593" max="15593" width="6.7265625" style="148" bestFit="1" customWidth="1"/>
    <col min="15594" max="15594" width="7.7265625" style="148" bestFit="1" customWidth="1"/>
    <col min="15595" max="15595" width="6.7265625" style="148" bestFit="1" customWidth="1"/>
    <col min="15596" max="15596" width="7.7265625" style="148" bestFit="1" customWidth="1"/>
    <col min="15597" max="15597" width="6.7265625" style="148" bestFit="1" customWidth="1"/>
    <col min="15598" max="15598" width="7.7265625" style="148" bestFit="1" customWidth="1"/>
    <col min="15599" max="15599" width="6.7265625" style="148" bestFit="1" customWidth="1"/>
    <col min="15600" max="15600" width="7.7265625" style="148" bestFit="1" customWidth="1"/>
    <col min="15601" max="15601" width="6.7265625" style="148" bestFit="1" customWidth="1"/>
    <col min="15602" max="15602" width="7.7265625" style="148" bestFit="1" customWidth="1"/>
    <col min="15603" max="15603" width="6.7265625" style="148" bestFit="1" customWidth="1"/>
    <col min="15604" max="15604" width="7.7265625" style="148" bestFit="1" customWidth="1"/>
    <col min="15605" max="15605" width="6.7265625" style="148" bestFit="1" customWidth="1"/>
    <col min="15606" max="15606" width="11.54296875" style="148" bestFit="1" customWidth="1"/>
    <col min="15607" max="15607" width="6.7265625" style="148" bestFit="1" customWidth="1"/>
    <col min="15608" max="15608" width="7.7265625" style="148" bestFit="1" customWidth="1"/>
    <col min="15609" max="15609" width="6.7265625" style="148" bestFit="1" customWidth="1"/>
    <col min="15610" max="15610" width="11.54296875" style="148" bestFit="1" customWidth="1"/>
    <col min="15611" max="15828" width="9.1796875" style="148"/>
    <col min="15829" max="15829" width="7" style="148" bestFit="1" customWidth="1"/>
    <col min="15830" max="15830" width="62" style="148" bestFit="1" customWidth="1"/>
    <col min="15831" max="15831" width="6.26953125" style="148" bestFit="1" customWidth="1"/>
    <col min="15832" max="15832" width="5.81640625" style="148" bestFit="1" customWidth="1"/>
    <col min="15833" max="15833" width="8.1796875" style="148" bestFit="1" customWidth="1"/>
    <col min="15834" max="15834" width="11.54296875" style="148" bestFit="1" customWidth="1"/>
    <col min="15835" max="15835" width="6.7265625" style="148" bestFit="1" customWidth="1"/>
    <col min="15836" max="15836" width="11.54296875" style="148" bestFit="1" customWidth="1"/>
    <col min="15837" max="15837" width="6.7265625" style="148" bestFit="1" customWidth="1"/>
    <col min="15838" max="15838" width="7.7265625" style="148" bestFit="1" customWidth="1"/>
    <col min="15839" max="15839" width="6.7265625" style="148" bestFit="1" customWidth="1"/>
    <col min="15840" max="15840" width="7.7265625" style="148" bestFit="1" customWidth="1"/>
    <col min="15841" max="15841" width="6.7265625" style="148" bestFit="1" customWidth="1"/>
    <col min="15842" max="15842" width="7.7265625" style="148" bestFit="1" customWidth="1"/>
    <col min="15843" max="15843" width="6.7265625" style="148" bestFit="1" customWidth="1"/>
    <col min="15844" max="15844" width="7.7265625" style="148" bestFit="1" customWidth="1"/>
    <col min="15845" max="15845" width="6.7265625" style="148" bestFit="1" customWidth="1"/>
    <col min="15846" max="15846" width="11.54296875" style="148" bestFit="1" customWidth="1"/>
    <col min="15847" max="15847" width="6.7265625" style="148" bestFit="1" customWidth="1"/>
    <col min="15848" max="15848" width="11.54296875" style="148" bestFit="1" customWidth="1"/>
    <col min="15849" max="15849" width="6.7265625" style="148" bestFit="1" customWidth="1"/>
    <col min="15850" max="15850" width="7.7265625" style="148" bestFit="1" customWidth="1"/>
    <col min="15851" max="15851" width="6.7265625" style="148" bestFit="1" customWidth="1"/>
    <col min="15852" max="15852" width="7.7265625" style="148" bestFit="1" customWidth="1"/>
    <col min="15853" max="15853" width="6.7265625" style="148" bestFit="1" customWidth="1"/>
    <col min="15854" max="15854" width="7.7265625" style="148" bestFit="1" customWidth="1"/>
    <col min="15855" max="15855" width="6.7265625" style="148" bestFit="1" customWidth="1"/>
    <col min="15856" max="15856" width="7.7265625" style="148" bestFit="1" customWidth="1"/>
    <col min="15857" max="15857" width="6.7265625" style="148" bestFit="1" customWidth="1"/>
    <col min="15858" max="15858" width="7.7265625" style="148" bestFit="1" customWidth="1"/>
    <col min="15859" max="15859" width="6.7265625" style="148" bestFit="1" customWidth="1"/>
    <col min="15860" max="15860" width="7.7265625" style="148" bestFit="1" customWidth="1"/>
    <col min="15861" max="15861" width="6.7265625" style="148" bestFit="1" customWidth="1"/>
    <col min="15862" max="15862" width="11.54296875" style="148" bestFit="1" customWidth="1"/>
    <col min="15863" max="15863" width="6.7265625" style="148" bestFit="1" customWidth="1"/>
    <col min="15864" max="15864" width="7.7265625" style="148" bestFit="1" customWidth="1"/>
    <col min="15865" max="15865" width="6.7265625" style="148" bestFit="1" customWidth="1"/>
    <col min="15866" max="15866" width="11.54296875" style="148" bestFit="1" customWidth="1"/>
    <col min="15867" max="16084" width="9.1796875" style="148"/>
    <col min="16085" max="16085" width="7" style="148" bestFit="1" customWidth="1"/>
    <col min="16086" max="16086" width="62" style="148" bestFit="1" customWidth="1"/>
    <col min="16087" max="16087" width="6.26953125" style="148" bestFit="1" customWidth="1"/>
    <col min="16088" max="16088" width="5.81640625" style="148" bestFit="1" customWidth="1"/>
    <col min="16089" max="16089" width="8.1796875" style="148" bestFit="1" customWidth="1"/>
    <col min="16090" max="16090" width="11.54296875" style="148" bestFit="1" customWidth="1"/>
    <col min="16091" max="16091" width="6.7265625" style="148" bestFit="1" customWidth="1"/>
    <col min="16092" max="16092" width="11.54296875" style="148" bestFit="1" customWidth="1"/>
    <col min="16093" max="16093" width="6.7265625" style="148" bestFit="1" customWidth="1"/>
    <col min="16094" max="16094" width="7.7265625" style="148" bestFit="1" customWidth="1"/>
    <col min="16095" max="16095" width="6.7265625" style="148" bestFit="1" customWidth="1"/>
    <col min="16096" max="16096" width="7.7265625" style="148" bestFit="1" customWidth="1"/>
    <col min="16097" max="16097" width="6.7265625" style="148" bestFit="1" customWidth="1"/>
    <col min="16098" max="16098" width="7.7265625" style="148" bestFit="1" customWidth="1"/>
    <col min="16099" max="16099" width="6.7265625" style="148" bestFit="1" customWidth="1"/>
    <col min="16100" max="16100" width="7.7265625" style="148" bestFit="1" customWidth="1"/>
    <col min="16101" max="16101" width="6.7265625" style="148" bestFit="1" customWidth="1"/>
    <col min="16102" max="16102" width="11.54296875" style="148" bestFit="1" customWidth="1"/>
    <col min="16103" max="16103" width="6.7265625" style="148" bestFit="1" customWidth="1"/>
    <col min="16104" max="16104" width="11.54296875" style="148" bestFit="1" customWidth="1"/>
    <col min="16105" max="16105" width="6.7265625" style="148" bestFit="1" customWidth="1"/>
    <col min="16106" max="16106" width="7.7265625" style="148" bestFit="1" customWidth="1"/>
    <col min="16107" max="16107" width="6.7265625" style="148" bestFit="1" customWidth="1"/>
    <col min="16108" max="16108" width="7.7265625" style="148" bestFit="1" customWidth="1"/>
    <col min="16109" max="16109" width="6.7265625" style="148" bestFit="1" customWidth="1"/>
    <col min="16110" max="16110" width="7.7265625" style="148" bestFit="1" customWidth="1"/>
    <col min="16111" max="16111" width="6.7265625" style="148" bestFit="1" customWidth="1"/>
    <col min="16112" max="16112" width="7.7265625" style="148" bestFit="1" customWidth="1"/>
    <col min="16113" max="16113" width="6.7265625" style="148" bestFit="1" customWidth="1"/>
    <col min="16114" max="16114" width="7.7265625" style="148" bestFit="1" customWidth="1"/>
    <col min="16115" max="16115" width="6.7265625" style="148" bestFit="1" customWidth="1"/>
    <col min="16116" max="16116" width="7.7265625" style="148" bestFit="1" customWidth="1"/>
    <col min="16117" max="16117" width="6.7265625" style="148" bestFit="1" customWidth="1"/>
    <col min="16118" max="16118" width="11.54296875" style="148" bestFit="1" customWidth="1"/>
    <col min="16119" max="16119" width="6.7265625" style="148" bestFit="1" customWidth="1"/>
    <col min="16120" max="16120" width="7.7265625" style="148" bestFit="1" customWidth="1"/>
    <col min="16121" max="16121" width="6.7265625" style="148" bestFit="1" customWidth="1"/>
    <col min="16122" max="16122" width="11.54296875" style="148" bestFit="1" customWidth="1"/>
    <col min="16123" max="16378" width="9.1796875" style="148"/>
    <col min="16379" max="16380" width="9.1796875" style="148" customWidth="1"/>
    <col min="16381" max="16384" width="9.1796875" style="148"/>
  </cols>
  <sheetData>
    <row r="1" spans="1:16" ht="15" customHeight="1" thickBot="1">
      <c r="A1" s="429" t="s">
        <v>366</v>
      </c>
      <c r="B1" s="430"/>
      <c r="C1" s="430"/>
      <c r="D1" s="430"/>
      <c r="E1" s="430"/>
      <c r="F1" s="430"/>
      <c r="G1" s="418" t="s">
        <v>362</v>
      </c>
      <c r="H1" s="418"/>
      <c r="I1" s="418"/>
      <c r="J1" s="418"/>
      <c r="K1" s="418"/>
      <c r="L1" s="418" t="s">
        <v>363</v>
      </c>
      <c r="M1" s="418"/>
      <c r="N1" s="418"/>
      <c r="O1" s="418"/>
      <c r="P1" s="419"/>
    </row>
    <row r="2" spans="1:16" ht="38.5" customHeight="1" thickBot="1">
      <c r="A2" s="308" t="s">
        <v>1</v>
      </c>
      <c r="B2" s="309" t="s">
        <v>229</v>
      </c>
      <c r="C2" s="309" t="s">
        <v>90</v>
      </c>
      <c r="D2" s="309" t="s">
        <v>91</v>
      </c>
      <c r="E2" s="310" t="s">
        <v>92</v>
      </c>
      <c r="F2" s="310" t="s">
        <v>2</v>
      </c>
      <c r="G2" s="289" t="s">
        <v>356</v>
      </c>
      <c r="H2" s="289" t="s">
        <v>357</v>
      </c>
      <c r="I2" s="289" t="s">
        <v>372</v>
      </c>
      <c r="J2" s="289" t="s">
        <v>358</v>
      </c>
      <c r="K2" s="289" t="s">
        <v>359</v>
      </c>
      <c r="L2" s="289" t="s">
        <v>356</v>
      </c>
      <c r="M2" s="289" t="s">
        <v>357</v>
      </c>
      <c r="N2" s="289" t="s">
        <v>372</v>
      </c>
      <c r="O2" s="289" t="s">
        <v>358</v>
      </c>
      <c r="P2" s="290" t="s">
        <v>359</v>
      </c>
    </row>
    <row r="3" spans="1:16" ht="43.5">
      <c r="A3" s="151">
        <v>1.01</v>
      </c>
      <c r="B3" s="152" t="s">
        <v>230</v>
      </c>
      <c r="C3" s="153" t="s">
        <v>231</v>
      </c>
      <c r="D3" s="154">
        <v>4</v>
      </c>
      <c r="E3" s="155">
        <v>1000</v>
      </c>
      <c r="F3" s="155">
        <f t="shared" ref="F3:F5" si="0">E3*$D3</f>
        <v>4000</v>
      </c>
      <c r="G3" s="311"/>
      <c r="H3" s="392">
        <v>2.5414192561175017</v>
      </c>
      <c r="I3" s="392">
        <v>1.4585807438824983</v>
      </c>
      <c r="J3" s="311">
        <f>G3+H3</f>
        <v>2.5414192561175017</v>
      </c>
      <c r="K3" s="365">
        <f>J3-D3</f>
        <v>-1.4585807438824983</v>
      </c>
      <c r="L3" s="366">
        <f>E3*G3</f>
        <v>0</v>
      </c>
      <c r="M3" s="366">
        <f>E3*H3</f>
        <v>2541.4192561175018</v>
      </c>
      <c r="N3" s="392">
        <f>+E3*I3</f>
        <v>1458.5807438824982</v>
      </c>
      <c r="O3" s="366">
        <f>L3+M3</f>
        <v>2541.4192561175018</v>
      </c>
      <c r="P3" s="366">
        <f>O3-F3</f>
        <v>-1458.5807438824982</v>
      </c>
    </row>
    <row r="4" spans="1:16" ht="72.5">
      <c r="A4" s="156">
        <v>1.02</v>
      </c>
      <c r="B4" s="157" t="s">
        <v>232</v>
      </c>
      <c r="C4" s="158" t="s">
        <v>231</v>
      </c>
      <c r="D4" s="159">
        <v>2</v>
      </c>
      <c r="E4" s="160">
        <v>4000</v>
      </c>
      <c r="F4" s="160">
        <f t="shared" si="0"/>
        <v>8000</v>
      </c>
      <c r="G4" s="311"/>
      <c r="H4" s="392">
        <v>1.2707096280587509</v>
      </c>
      <c r="I4" s="392">
        <v>0.72929037194124913</v>
      </c>
      <c r="J4" s="311">
        <f>G4+H4</f>
        <v>1.2707096280587509</v>
      </c>
      <c r="K4" s="365">
        <f>J4-D4</f>
        <v>-0.72929037194124913</v>
      </c>
      <c r="L4" s="366">
        <f>E4*G4</f>
        <v>0</v>
      </c>
      <c r="M4" s="366">
        <f>E4*H4</f>
        <v>5082.8385122350037</v>
      </c>
      <c r="N4" s="392">
        <f>+E4*I4</f>
        <v>2917.1614877649963</v>
      </c>
      <c r="O4" s="366">
        <f t="shared" ref="O4:O5" si="1">L4+M4</f>
        <v>5082.8385122350037</v>
      </c>
      <c r="P4" s="366">
        <f>O4-F4</f>
        <v>-2917.1614877649963</v>
      </c>
    </row>
    <row r="5" spans="1:16" ht="29.5" thickBot="1">
      <c r="A5" s="156">
        <v>1.03</v>
      </c>
      <c r="B5" s="157" t="s">
        <v>233</v>
      </c>
      <c r="C5" s="158" t="s">
        <v>234</v>
      </c>
      <c r="D5" s="159">
        <v>14</v>
      </c>
      <c r="E5" s="160">
        <v>260</v>
      </c>
      <c r="F5" s="160">
        <f t="shared" si="0"/>
        <v>3640</v>
      </c>
      <c r="G5" s="311"/>
      <c r="H5" s="392">
        <v>4.4474836982056276</v>
      </c>
      <c r="I5" s="392">
        <v>2.5525163017943724</v>
      </c>
      <c r="J5" s="311">
        <f>G5+H5</f>
        <v>4.4474836982056276</v>
      </c>
      <c r="K5" s="365">
        <f>J5-D5</f>
        <v>-9.5525163017943733</v>
      </c>
      <c r="L5" s="366">
        <f>E5*G5</f>
        <v>0</v>
      </c>
      <c r="M5" s="366">
        <f>E5*H5</f>
        <v>1156.3457615334632</v>
      </c>
      <c r="N5" s="392">
        <f>+E5*I5</f>
        <v>663.65423846653687</v>
      </c>
      <c r="O5" s="366">
        <f t="shared" si="1"/>
        <v>1156.3457615334632</v>
      </c>
      <c r="P5" s="366">
        <f>O5-F5</f>
        <v>-2483.6542384665368</v>
      </c>
    </row>
    <row r="6" spans="1:16" ht="15" thickBot="1">
      <c r="A6" s="149"/>
      <c r="B6" s="431" t="s">
        <v>100</v>
      </c>
      <c r="C6" s="431"/>
      <c r="D6" s="431"/>
      <c r="E6" s="150"/>
      <c r="F6" s="150">
        <f>SUM(F3:F5)</f>
        <v>15640</v>
      </c>
      <c r="G6" s="150"/>
      <c r="H6" s="150"/>
      <c r="I6" s="150"/>
      <c r="J6" s="150"/>
      <c r="K6" s="150"/>
      <c r="L6" s="150">
        <f t="shared" ref="L6:P6" si="2">SUM(L3:L5)</f>
        <v>0</v>
      </c>
      <c r="M6" s="150">
        <f t="shared" si="2"/>
        <v>8780.6035298859679</v>
      </c>
      <c r="N6" s="150">
        <f t="shared" si="2"/>
        <v>5039.3964701140321</v>
      </c>
      <c r="O6" s="150">
        <f t="shared" si="2"/>
        <v>8780.6035298859679</v>
      </c>
      <c r="P6" s="150">
        <f t="shared" si="2"/>
        <v>-6859.3964701140321</v>
      </c>
    </row>
  </sheetData>
  <mergeCells count="4">
    <mergeCell ref="G1:K1"/>
    <mergeCell ref="L1:P1"/>
    <mergeCell ref="B6:D6"/>
    <mergeCell ref="A1:F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J25"/>
  <sheetViews>
    <sheetView workbookViewId="0">
      <pane xSplit="4" ySplit="2" topLeftCell="E18" activePane="bottomRight" state="frozen"/>
      <selection pane="topRight" activeCell="G1" sqref="G1"/>
      <selection pane="bottomLeft" activeCell="A4" sqref="A4"/>
      <selection pane="bottomRight" activeCell="G1" sqref="G1:N2"/>
    </sheetView>
  </sheetViews>
  <sheetFormatPr defaultRowHeight="14.5"/>
  <cols>
    <col min="1" max="1" width="7.7265625" style="167" bestFit="1" customWidth="1"/>
    <col min="2" max="2" width="62.81640625" style="167" bestFit="1" customWidth="1"/>
    <col min="3" max="3" width="6.26953125" style="167" bestFit="1" customWidth="1"/>
    <col min="4" max="4" width="10.453125" style="167" bestFit="1" customWidth="1"/>
    <col min="5" max="5" width="7.453125" style="168" bestFit="1" customWidth="1"/>
    <col min="6" max="6" width="11.7265625" style="168" bestFit="1" customWidth="1"/>
    <col min="7" max="8" width="9.1796875" style="165"/>
    <col min="9" max="9" width="13.26953125" style="165" customWidth="1"/>
    <col min="10" max="12" width="9.1796875" style="165"/>
    <col min="13" max="13" width="13.26953125" style="165" customWidth="1"/>
    <col min="14" max="14" width="10.54296875" style="165" customWidth="1"/>
    <col min="15" max="119" width="9.1796875" style="165"/>
    <col min="120" max="120" width="8" style="165" customWidth="1"/>
    <col min="121" max="121" width="63.1796875" style="165" customWidth="1"/>
    <col min="122" max="122" width="10.7265625" style="165" customWidth="1"/>
    <col min="123" max="123" width="9.26953125" style="165" customWidth="1"/>
    <col min="124" max="124" width="22" style="165" customWidth="1"/>
    <col min="125" max="125" width="14.26953125" style="165" customWidth="1"/>
    <col min="126" max="126" width="9.1796875" style="165"/>
    <col min="127" max="127" width="13.1796875" style="165" customWidth="1"/>
    <col min="128" max="218" width="9.1796875" style="165"/>
    <col min="219" max="219" width="7.54296875" style="165" bestFit="1" customWidth="1"/>
    <col min="220" max="220" width="62.81640625" style="165" bestFit="1" customWidth="1"/>
    <col min="221" max="221" width="10.7265625" style="165" bestFit="1" customWidth="1"/>
    <col min="222" max="222" width="6.26953125" style="165" bestFit="1" customWidth="1"/>
    <col min="223" max="223" width="5.81640625" style="165" bestFit="1" customWidth="1"/>
    <col min="224" max="224" width="15.453125" style="165" bestFit="1" customWidth="1"/>
    <col min="225" max="225" width="7.26953125" style="165" bestFit="1" customWidth="1"/>
    <col min="226" max="226" width="11.54296875" style="165" bestFit="1" customWidth="1"/>
    <col min="227" max="227" width="7.26953125" style="165" bestFit="1" customWidth="1"/>
    <col min="228" max="228" width="11.54296875" style="165" bestFit="1" customWidth="1"/>
    <col min="229" max="229" width="7.26953125" style="165" bestFit="1" customWidth="1"/>
    <col min="230" max="230" width="11.54296875" style="165" bestFit="1" customWidth="1"/>
    <col min="231" max="231" width="7.26953125" style="165" bestFit="1" customWidth="1"/>
    <col min="232" max="232" width="11.54296875" style="165" bestFit="1" customWidth="1"/>
    <col min="233" max="233" width="7.26953125" style="165" bestFit="1" customWidth="1"/>
    <col min="234" max="234" width="11.54296875" style="165" bestFit="1" customWidth="1"/>
    <col min="235" max="235" width="7.26953125" style="165" bestFit="1" customWidth="1"/>
    <col min="236" max="236" width="11.54296875" style="165" bestFit="1" customWidth="1"/>
    <col min="237" max="237" width="7.26953125" style="165" bestFit="1" customWidth="1"/>
    <col min="238" max="238" width="11.54296875" style="165" bestFit="1" customWidth="1"/>
    <col min="239" max="239" width="7.26953125" style="165" bestFit="1" customWidth="1"/>
    <col min="240" max="240" width="11.54296875" style="165" bestFit="1" customWidth="1"/>
    <col min="241" max="241" width="7.26953125" style="165" bestFit="1" customWidth="1"/>
    <col min="242" max="242" width="11.54296875" style="165" bestFit="1" customWidth="1"/>
    <col min="243" max="243" width="7.26953125" style="165" bestFit="1" customWidth="1"/>
    <col min="244" max="244" width="11.54296875" style="165" bestFit="1" customWidth="1"/>
    <col min="245" max="245" width="7.26953125" style="165" bestFit="1" customWidth="1"/>
    <col min="246" max="246" width="11.54296875" style="165" bestFit="1" customWidth="1"/>
    <col min="247" max="247" width="7.26953125" style="165" bestFit="1" customWidth="1"/>
    <col min="248" max="248" width="11.54296875" style="165" bestFit="1" customWidth="1"/>
    <col min="249" max="249" width="7.26953125" style="165" bestFit="1" customWidth="1"/>
    <col min="250" max="250" width="11.54296875" style="165" bestFit="1" customWidth="1"/>
    <col min="251" max="251" width="7.26953125" style="165" bestFit="1" customWidth="1"/>
    <col min="252" max="252" width="11.54296875" style="165" bestFit="1" customWidth="1"/>
    <col min="253" max="253" width="7.26953125" style="165" bestFit="1" customWidth="1"/>
    <col min="254" max="254" width="11.54296875" style="165" bestFit="1" customWidth="1"/>
    <col min="255" max="255" width="7.26953125" style="165" bestFit="1" customWidth="1"/>
    <col min="256" max="256" width="11.54296875" style="165" bestFit="1" customWidth="1"/>
    <col min="257" max="257" width="7.26953125" style="165" bestFit="1" customWidth="1"/>
    <col min="258" max="258" width="11.54296875" style="165" bestFit="1" customWidth="1"/>
    <col min="259" max="375" width="9.1796875" style="165"/>
    <col min="376" max="376" width="8" style="165" customWidth="1"/>
    <col min="377" max="377" width="63.1796875" style="165" customWidth="1"/>
    <col min="378" max="378" width="10.7265625" style="165" customWidth="1"/>
    <col min="379" max="379" width="9.26953125" style="165" customWidth="1"/>
    <col min="380" max="380" width="22" style="165" customWidth="1"/>
    <col min="381" max="381" width="14.26953125" style="165" customWidth="1"/>
    <col min="382" max="382" width="9.1796875" style="165"/>
    <col min="383" max="383" width="13.1796875" style="165" customWidth="1"/>
    <col min="384" max="474" width="9.1796875" style="165"/>
    <col min="475" max="475" width="7.54296875" style="165" bestFit="1" customWidth="1"/>
    <col min="476" max="476" width="62.81640625" style="165" bestFit="1" customWidth="1"/>
    <col min="477" max="477" width="10.7265625" style="165" bestFit="1" customWidth="1"/>
    <col min="478" max="478" width="6.26953125" style="165" bestFit="1" customWidth="1"/>
    <col min="479" max="479" width="5.81640625" style="165" bestFit="1" customWidth="1"/>
    <col min="480" max="480" width="15.453125" style="165" bestFit="1" customWidth="1"/>
    <col min="481" max="481" width="7.26953125" style="165" bestFit="1" customWidth="1"/>
    <col min="482" max="482" width="11.54296875" style="165" bestFit="1" customWidth="1"/>
    <col min="483" max="483" width="7.26953125" style="165" bestFit="1" customWidth="1"/>
    <col min="484" max="484" width="11.54296875" style="165" bestFit="1" customWidth="1"/>
    <col min="485" max="485" width="7.26953125" style="165" bestFit="1" customWidth="1"/>
    <col min="486" max="486" width="11.54296875" style="165" bestFit="1" customWidth="1"/>
    <col min="487" max="487" width="7.26953125" style="165" bestFit="1" customWidth="1"/>
    <col min="488" max="488" width="11.54296875" style="165" bestFit="1" customWidth="1"/>
    <col min="489" max="489" width="7.26953125" style="165" bestFit="1" customWidth="1"/>
    <col min="490" max="490" width="11.54296875" style="165" bestFit="1" customWidth="1"/>
    <col min="491" max="491" width="7.26953125" style="165" bestFit="1" customWidth="1"/>
    <col min="492" max="492" width="11.54296875" style="165" bestFit="1" customWidth="1"/>
    <col min="493" max="493" width="7.26953125" style="165" bestFit="1" customWidth="1"/>
    <col min="494" max="494" width="11.54296875" style="165" bestFit="1" customWidth="1"/>
    <col min="495" max="495" width="7.26953125" style="165" bestFit="1" customWidth="1"/>
    <col min="496" max="496" width="11.54296875" style="165" bestFit="1" customWidth="1"/>
    <col min="497" max="497" width="7.26953125" style="165" bestFit="1" customWidth="1"/>
    <col min="498" max="498" width="11.54296875" style="165" bestFit="1" customWidth="1"/>
    <col min="499" max="499" width="7.26953125" style="165" bestFit="1" customWidth="1"/>
    <col min="500" max="500" width="11.54296875" style="165" bestFit="1" customWidth="1"/>
    <col min="501" max="501" width="7.26953125" style="165" bestFit="1" customWidth="1"/>
    <col min="502" max="502" width="11.54296875" style="165" bestFit="1" customWidth="1"/>
    <col min="503" max="503" width="7.26953125" style="165" bestFit="1" customWidth="1"/>
    <col min="504" max="504" width="11.54296875" style="165" bestFit="1" customWidth="1"/>
    <col min="505" max="505" width="7.26953125" style="165" bestFit="1" customWidth="1"/>
    <col min="506" max="506" width="11.54296875" style="165" bestFit="1" customWidth="1"/>
    <col min="507" max="507" width="7.26953125" style="165" bestFit="1" customWidth="1"/>
    <col min="508" max="508" width="11.54296875" style="165" bestFit="1" customWidth="1"/>
    <col min="509" max="509" width="7.26953125" style="165" bestFit="1" customWidth="1"/>
    <col min="510" max="510" width="11.54296875" style="165" bestFit="1" customWidth="1"/>
    <col min="511" max="511" width="7.26953125" style="165" bestFit="1" customWidth="1"/>
    <col min="512" max="512" width="11.54296875" style="165" bestFit="1" customWidth="1"/>
    <col min="513" max="513" width="7.26953125" style="165" bestFit="1" customWidth="1"/>
    <col min="514" max="514" width="11.54296875" style="165" bestFit="1" customWidth="1"/>
    <col min="515" max="631" width="9.1796875" style="165"/>
    <col min="632" max="632" width="8" style="165" customWidth="1"/>
    <col min="633" max="633" width="63.1796875" style="165" customWidth="1"/>
    <col min="634" max="634" width="10.7265625" style="165" customWidth="1"/>
    <col min="635" max="635" width="9.26953125" style="165" customWidth="1"/>
    <col min="636" max="636" width="22" style="165" customWidth="1"/>
    <col min="637" max="637" width="14.26953125" style="165" customWidth="1"/>
    <col min="638" max="638" width="9.1796875" style="165"/>
    <col min="639" max="639" width="13.1796875" style="165" customWidth="1"/>
    <col min="640" max="730" width="9.1796875" style="165"/>
    <col min="731" max="731" width="7.54296875" style="165" bestFit="1" customWidth="1"/>
    <col min="732" max="732" width="62.81640625" style="165" bestFit="1" customWidth="1"/>
    <col min="733" max="733" width="10.7265625" style="165" bestFit="1" customWidth="1"/>
    <col min="734" max="734" width="6.26953125" style="165" bestFit="1" customWidth="1"/>
    <col min="735" max="735" width="5.81640625" style="165" bestFit="1" customWidth="1"/>
    <col min="736" max="736" width="15.453125" style="165" bestFit="1" customWidth="1"/>
    <col min="737" max="737" width="7.26953125" style="165" bestFit="1" customWidth="1"/>
    <col min="738" max="738" width="11.54296875" style="165" bestFit="1" customWidth="1"/>
    <col min="739" max="739" width="7.26953125" style="165" bestFit="1" customWidth="1"/>
    <col min="740" max="740" width="11.54296875" style="165" bestFit="1" customWidth="1"/>
    <col min="741" max="741" width="7.26953125" style="165" bestFit="1" customWidth="1"/>
    <col min="742" max="742" width="11.54296875" style="165" bestFit="1" customWidth="1"/>
    <col min="743" max="743" width="7.26953125" style="165" bestFit="1" customWidth="1"/>
    <col min="744" max="744" width="11.54296875" style="165" bestFit="1" customWidth="1"/>
    <col min="745" max="745" width="7.26953125" style="165" bestFit="1" customWidth="1"/>
    <col min="746" max="746" width="11.54296875" style="165" bestFit="1" customWidth="1"/>
    <col min="747" max="747" width="7.26953125" style="165" bestFit="1" customWidth="1"/>
    <col min="748" max="748" width="11.54296875" style="165" bestFit="1" customWidth="1"/>
    <col min="749" max="749" width="7.26953125" style="165" bestFit="1" customWidth="1"/>
    <col min="750" max="750" width="11.54296875" style="165" bestFit="1" customWidth="1"/>
    <col min="751" max="751" width="7.26953125" style="165" bestFit="1" customWidth="1"/>
    <col min="752" max="752" width="11.54296875" style="165" bestFit="1" customWidth="1"/>
    <col min="753" max="753" width="7.26953125" style="165" bestFit="1" customWidth="1"/>
    <col min="754" max="754" width="11.54296875" style="165" bestFit="1" customWidth="1"/>
    <col min="755" max="755" width="7.26953125" style="165" bestFit="1" customWidth="1"/>
    <col min="756" max="756" width="11.54296875" style="165" bestFit="1" customWidth="1"/>
    <col min="757" max="757" width="7.26953125" style="165" bestFit="1" customWidth="1"/>
    <col min="758" max="758" width="11.54296875" style="165" bestFit="1" customWidth="1"/>
    <col min="759" max="759" width="7.26953125" style="165" bestFit="1" customWidth="1"/>
    <col min="760" max="760" width="11.54296875" style="165" bestFit="1" customWidth="1"/>
    <col min="761" max="761" width="7.26953125" style="165" bestFit="1" customWidth="1"/>
    <col min="762" max="762" width="11.54296875" style="165" bestFit="1" customWidth="1"/>
    <col min="763" max="763" width="7.26953125" style="165" bestFit="1" customWidth="1"/>
    <col min="764" max="764" width="11.54296875" style="165" bestFit="1" customWidth="1"/>
    <col min="765" max="765" width="7.26953125" style="165" bestFit="1" customWidth="1"/>
    <col min="766" max="766" width="11.54296875" style="165" bestFit="1" customWidth="1"/>
    <col min="767" max="767" width="7.26953125" style="165" bestFit="1" customWidth="1"/>
    <col min="768" max="768" width="11.54296875" style="165" bestFit="1" customWidth="1"/>
    <col min="769" max="769" width="7.26953125" style="165" bestFit="1" customWidth="1"/>
    <col min="770" max="770" width="11.54296875" style="165" bestFit="1" customWidth="1"/>
    <col min="771" max="887" width="9.1796875" style="165"/>
    <col min="888" max="888" width="8" style="165" customWidth="1"/>
    <col min="889" max="889" width="63.1796875" style="165" customWidth="1"/>
    <col min="890" max="890" width="10.7265625" style="165" customWidth="1"/>
    <col min="891" max="891" width="9.26953125" style="165" customWidth="1"/>
    <col min="892" max="892" width="22" style="165" customWidth="1"/>
    <col min="893" max="893" width="14.26953125" style="165" customWidth="1"/>
    <col min="894" max="894" width="9.1796875" style="165"/>
    <col min="895" max="895" width="13.1796875" style="165" customWidth="1"/>
    <col min="896" max="986" width="9.1796875" style="165"/>
    <col min="987" max="987" width="7.54296875" style="165" bestFit="1" customWidth="1"/>
    <col min="988" max="988" width="62.81640625" style="165" bestFit="1" customWidth="1"/>
    <col min="989" max="989" width="10.7265625" style="165" bestFit="1" customWidth="1"/>
    <col min="990" max="990" width="6.26953125" style="165" bestFit="1" customWidth="1"/>
    <col min="991" max="991" width="5.81640625" style="165" bestFit="1" customWidth="1"/>
    <col min="992" max="992" width="15.453125" style="165" bestFit="1" customWidth="1"/>
    <col min="993" max="993" width="7.26953125" style="165" bestFit="1" customWidth="1"/>
    <col min="994" max="994" width="11.54296875" style="165" bestFit="1" customWidth="1"/>
    <col min="995" max="995" width="7.26953125" style="165" bestFit="1" customWidth="1"/>
    <col min="996" max="996" width="11.54296875" style="165" bestFit="1" customWidth="1"/>
    <col min="997" max="997" width="7.26953125" style="165" bestFit="1" customWidth="1"/>
    <col min="998" max="998" width="11.54296875" style="165" bestFit="1" customWidth="1"/>
    <col min="999" max="999" width="7.26953125" style="165" bestFit="1" customWidth="1"/>
    <col min="1000" max="1000" width="11.54296875" style="165" bestFit="1" customWidth="1"/>
    <col min="1001" max="1001" width="7.26953125" style="165" bestFit="1" customWidth="1"/>
    <col min="1002" max="1002" width="11.54296875" style="165" bestFit="1" customWidth="1"/>
    <col min="1003" max="1003" width="7.26953125" style="165" bestFit="1" customWidth="1"/>
    <col min="1004" max="1004" width="11.54296875" style="165" bestFit="1" customWidth="1"/>
    <col min="1005" max="1005" width="7.26953125" style="165" bestFit="1" customWidth="1"/>
    <col min="1006" max="1006" width="11.54296875" style="165" bestFit="1" customWidth="1"/>
    <col min="1007" max="1007" width="7.26953125" style="165" bestFit="1" customWidth="1"/>
    <col min="1008" max="1008" width="11.54296875" style="165" bestFit="1" customWidth="1"/>
    <col min="1009" max="1009" width="7.26953125" style="165" bestFit="1" customWidth="1"/>
    <col min="1010" max="1010" width="11.54296875" style="165" bestFit="1" customWidth="1"/>
    <col min="1011" max="1011" width="7.26953125" style="165" bestFit="1" customWidth="1"/>
    <col min="1012" max="1012" width="11.54296875" style="165" bestFit="1" customWidth="1"/>
    <col min="1013" max="1013" width="7.26953125" style="165" bestFit="1" customWidth="1"/>
    <col min="1014" max="1014" width="11.54296875" style="165" bestFit="1" customWidth="1"/>
    <col min="1015" max="1015" width="7.26953125" style="165" bestFit="1" customWidth="1"/>
    <col min="1016" max="1016" width="11.54296875" style="165" bestFit="1" customWidth="1"/>
    <col min="1017" max="1017" width="7.26953125" style="165" bestFit="1" customWidth="1"/>
    <col min="1018" max="1018" width="11.54296875" style="165" bestFit="1" customWidth="1"/>
    <col min="1019" max="1019" width="7.26953125" style="165" bestFit="1" customWidth="1"/>
    <col min="1020" max="1020" width="11.54296875" style="165" bestFit="1" customWidth="1"/>
    <col min="1021" max="1021" width="7.26953125" style="165" bestFit="1" customWidth="1"/>
    <col min="1022" max="1022" width="11.54296875" style="165" bestFit="1" customWidth="1"/>
    <col min="1023" max="1023" width="7.26953125" style="165" bestFit="1" customWidth="1"/>
    <col min="1024" max="1024" width="11.54296875" style="165" bestFit="1" customWidth="1"/>
    <col min="1025" max="1025" width="7.26953125" style="165" bestFit="1" customWidth="1"/>
    <col min="1026" max="1026" width="11.54296875" style="165" bestFit="1" customWidth="1"/>
    <col min="1027" max="1143" width="9.1796875" style="165"/>
    <col min="1144" max="1144" width="8" style="165" customWidth="1"/>
    <col min="1145" max="1145" width="63.1796875" style="165" customWidth="1"/>
    <col min="1146" max="1146" width="10.7265625" style="165" customWidth="1"/>
    <col min="1147" max="1147" width="9.26953125" style="165" customWidth="1"/>
    <col min="1148" max="1148" width="22" style="165" customWidth="1"/>
    <col min="1149" max="1149" width="14.26953125" style="165" customWidth="1"/>
    <col min="1150" max="1150" width="9.1796875" style="165"/>
    <col min="1151" max="1151" width="13.1796875" style="165" customWidth="1"/>
    <col min="1152" max="1242" width="9.1796875" style="165"/>
    <col min="1243" max="1243" width="7.54296875" style="165" bestFit="1" customWidth="1"/>
    <col min="1244" max="1244" width="62.81640625" style="165" bestFit="1" customWidth="1"/>
    <col min="1245" max="1245" width="10.7265625" style="165" bestFit="1" customWidth="1"/>
    <col min="1246" max="1246" width="6.26953125" style="165" bestFit="1" customWidth="1"/>
    <col min="1247" max="1247" width="5.81640625" style="165" bestFit="1" customWidth="1"/>
    <col min="1248" max="1248" width="15.453125" style="165" bestFit="1" customWidth="1"/>
    <col min="1249" max="1249" width="7.26953125" style="165" bestFit="1" customWidth="1"/>
    <col min="1250" max="1250" width="11.54296875" style="165" bestFit="1" customWidth="1"/>
    <col min="1251" max="1251" width="7.26953125" style="165" bestFit="1" customWidth="1"/>
    <col min="1252" max="1252" width="11.54296875" style="165" bestFit="1" customWidth="1"/>
    <col min="1253" max="1253" width="7.26953125" style="165" bestFit="1" customWidth="1"/>
    <col min="1254" max="1254" width="11.54296875" style="165" bestFit="1" customWidth="1"/>
    <col min="1255" max="1255" width="7.26953125" style="165" bestFit="1" customWidth="1"/>
    <col min="1256" max="1256" width="11.54296875" style="165" bestFit="1" customWidth="1"/>
    <col min="1257" max="1257" width="7.26953125" style="165" bestFit="1" customWidth="1"/>
    <col min="1258" max="1258" width="11.54296875" style="165" bestFit="1" customWidth="1"/>
    <col min="1259" max="1259" width="7.26953125" style="165" bestFit="1" customWidth="1"/>
    <col min="1260" max="1260" width="11.54296875" style="165" bestFit="1" customWidth="1"/>
    <col min="1261" max="1261" width="7.26953125" style="165" bestFit="1" customWidth="1"/>
    <col min="1262" max="1262" width="11.54296875" style="165" bestFit="1" customWidth="1"/>
    <col min="1263" max="1263" width="7.26953125" style="165" bestFit="1" customWidth="1"/>
    <col min="1264" max="1264" width="11.54296875" style="165" bestFit="1" customWidth="1"/>
    <col min="1265" max="1265" width="7.26953125" style="165" bestFit="1" customWidth="1"/>
    <col min="1266" max="1266" width="11.54296875" style="165" bestFit="1" customWidth="1"/>
    <col min="1267" max="1267" width="7.26953125" style="165" bestFit="1" customWidth="1"/>
    <col min="1268" max="1268" width="11.54296875" style="165" bestFit="1" customWidth="1"/>
    <col min="1269" max="1269" width="7.26953125" style="165" bestFit="1" customWidth="1"/>
    <col min="1270" max="1270" width="11.54296875" style="165" bestFit="1" customWidth="1"/>
    <col min="1271" max="1271" width="7.26953125" style="165" bestFit="1" customWidth="1"/>
    <col min="1272" max="1272" width="11.54296875" style="165" bestFit="1" customWidth="1"/>
    <col min="1273" max="1273" width="7.26953125" style="165" bestFit="1" customWidth="1"/>
    <col min="1274" max="1274" width="11.54296875" style="165" bestFit="1" customWidth="1"/>
    <col min="1275" max="1275" width="7.26953125" style="165" bestFit="1" customWidth="1"/>
    <col min="1276" max="1276" width="11.54296875" style="165" bestFit="1" customWidth="1"/>
    <col min="1277" max="1277" width="7.26953125" style="165" bestFit="1" customWidth="1"/>
    <col min="1278" max="1278" width="11.54296875" style="165" bestFit="1" customWidth="1"/>
    <col min="1279" max="1279" width="7.26953125" style="165" bestFit="1" customWidth="1"/>
    <col min="1280" max="1280" width="11.54296875" style="165" bestFit="1" customWidth="1"/>
    <col min="1281" max="1281" width="7.26953125" style="165" bestFit="1" customWidth="1"/>
    <col min="1282" max="1282" width="11.54296875" style="165" bestFit="1" customWidth="1"/>
    <col min="1283" max="1399" width="9.1796875" style="165"/>
    <col min="1400" max="1400" width="8" style="165" customWidth="1"/>
    <col min="1401" max="1401" width="63.1796875" style="165" customWidth="1"/>
    <col min="1402" max="1402" width="10.7265625" style="165" customWidth="1"/>
    <col min="1403" max="1403" width="9.26953125" style="165" customWidth="1"/>
    <col min="1404" max="1404" width="22" style="165" customWidth="1"/>
    <col min="1405" max="1405" width="14.26953125" style="165" customWidth="1"/>
    <col min="1406" max="1406" width="9.1796875" style="165"/>
    <col min="1407" max="1407" width="13.1796875" style="165" customWidth="1"/>
    <col min="1408" max="1498" width="9.1796875" style="165"/>
    <col min="1499" max="1499" width="7.54296875" style="165" bestFit="1" customWidth="1"/>
    <col min="1500" max="1500" width="62.81640625" style="165" bestFit="1" customWidth="1"/>
    <col min="1501" max="1501" width="10.7265625" style="165" bestFit="1" customWidth="1"/>
    <col min="1502" max="1502" width="6.26953125" style="165" bestFit="1" customWidth="1"/>
    <col min="1503" max="1503" width="5.81640625" style="165" bestFit="1" customWidth="1"/>
    <col min="1504" max="1504" width="15.453125" style="165" bestFit="1" customWidth="1"/>
    <col min="1505" max="1505" width="7.26953125" style="165" bestFit="1" customWidth="1"/>
    <col min="1506" max="1506" width="11.54296875" style="165" bestFit="1" customWidth="1"/>
    <col min="1507" max="1507" width="7.26953125" style="165" bestFit="1" customWidth="1"/>
    <col min="1508" max="1508" width="11.54296875" style="165" bestFit="1" customWidth="1"/>
    <col min="1509" max="1509" width="7.26953125" style="165" bestFit="1" customWidth="1"/>
    <col min="1510" max="1510" width="11.54296875" style="165" bestFit="1" customWidth="1"/>
    <col min="1511" max="1511" width="7.26953125" style="165" bestFit="1" customWidth="1"/>
    <col min="1512" max="1512" width="11.54296875" style="165" bestFit="1" customWidth="1"/>
    <col min="1513" max="1513" width="7.26953125" style="165" bestFit="1" customWidth="1"/>
    <col min="1514" max="1514" width="11.54296875" style="165" bestFit="1" customWidth="1"/>
    <col min="1515" max="1515" width="7.26953125" style="165" bestFit="1" customWidth="1"/>
    <col min="1516" max="1516" width="11.54296875" style="165" bestFit="1" customWidth="1"/>
    <col min="1517" max="1517" width="7.26953125" style="165" bestFit="1" customWidth="1"/>
    <col min="1518" max="1518" width="11.54296875" style="165" bestFit="1" customWidth="1"/>
    <col min="1519" max="1519" width="7.26953125" style="165" bestFit="1" customWidth="1"/>
    <col min="1520" max="1520" width="11.54296875" style="165" bestFit="1" customWidth="1"/>
    <col min="1521" max="1521" width="7.26953125" style="165" bestFit="1" customWidth="1"/>
    <col min="1522" max="1522" width="11.54296875" style="165" bestFit="1" customWidth="1"/>
    <col min="1523" max="1523" width="7.26953125" style="165" bestFit="1" customWidth="1"/>
    <col min="1524" max="1524" width="11.54296875" style="165" bestFit="1" customWidth="1"/>
    <col min="1525" max="1525" width="7.26953125" style="165" bestFit="1" customWidth="1"/>
    <col min="1526" max="1526" width="11.54296875" style="165" bestFit="1" customWidth="1"/>
    <col min="1527" max="1527" width="7.26953125" style="165" bestFit="1" customWidth="1"/>
    <col min="1528" max="1528" width="11.54296875" style="165" bestFit="1" customWidth="1"/>
    <col min="1529" max="1529" width="7.26953125" style="165" bestFit="1" customWidth="1"/>
    <col min="1530" max="1530" width="11.54296875" style="165" bestFit="1" customWidth="1"/>
    <col min="1531" max="1531" width="7.26953125" style="165" bestFit="1" customWidth="1"/>
    <col min="1532" max="1532" width="11.54296875" style="165" bestFit="1" customWidth="1"/>
    <col min="1533" max="1533" width="7.26953125" style="165" bestFit="1" customWidth="1"/>
    <col min="1534" max="1534" width="11.54296875" style="165" bestFit="1" customWidth="1"/>
    <col min="1535" max="1535" width="7.26953125" style="165" bestFit="1" customWidth="1"/>
    <col min="1536" max="1536" width="11.54296875" style="165" bestFit="1" customWidth="1"/>
    <col min="1537" max="1537" width="7.26953125" style="165" bestFit="1" customWidth="1"/>
    <col min="1538" max="1538" width="11.54296875" style="165" bestFit="1" customWidth="1"/>
    <col min="1539" max="1655" width="9.1796875" style="165"/>
    <col min="1656" max="1656" width="8" style="165" customWidth="1"/>
    <col min="1657" max="1657" width="63.1796875" style="165" customWidth="1"/>
    <col min="1658" max="1658" width="10.7265625" style="165" customWidth="1"/>
    <col min="1659" max="1659" width="9.26953125" style="165" customWidth="1"/>
    <col min="1660" max="1660" width="22" style="165" customWidth="1"/>
    <col min="1661" max="1661" width="14.26953125" style="165" customWidth="1"/>
    <col min="1662" max="1662" width="9.1796875" style="165"/>
    <col min="1663" max="1663" width="13.1796875" style="165" customWidth="1"/>
    <col min="1664" max="1754" width="9.1796875" style="165"/>
    <col min="1755" max="1755" width="7.54296875" style="165" bestFit="1" customWidth="1"/>
    <col min="1756" max="1756" width="62.81640625" style="165" bestFit="1" customWidth="1"/>
    <col min="1757" max="1757" width="10.7265625" style="165" bestFit="1" customWidth="1"/>
    <col min="1758" max="1758" width="6.26953125" style="165" bestFit="1" customWidth="1"/>
    <col min="1759" max="1759" width="5.81640625" style="165" bestFit="1" customWidth="1"/>
    <col min="1760" max="1760" width="15.453125" style="165" bestFit="1" customWidth="1"/>
    <col min="1761" max="1761" width="7.26953125" style="165" bestFit="1" customWidth="1"/>
    <col min="1762" max="1762" width="11.54296875" style="165" bestFit="1" customWidth="1"/>
    <col min="1763" max="1763" width="7.26953125" style="165" bestFit="1" customWidth="1"/>
    <col min="1764" max="1764" width="11.54296875" style="165" bestFit="1" customWidth="1"/>
    <col min="1765" max="1765" width="7.26953125" style="165" bestFit="1" customWidth="1"/>
    <col min="1766" max="1766" width="11.54296875" style="165" bestFit="1" customWidth="1"/>
    <col min="1767" max="1767" width="7.26953125" style="165" bestFit="1" customWidth="1"/>
    <col min="1768" max="1768" width="11.54296875" style="165" bestFit="1" customWidth="1"/>
    <col min="1769" max="1769" width="7.26953125" style="165" bestFit="1" customWidth="1"/>
    <col min="1770" max="1770" width="11.54296875" style="165" bestFit="1" customWidth="1"/>
    <col min="1771" max="1771" width="7.26953125" style="165" bestFit="1" customWidth="1"/>
    <col min="1772" max="1772" width="11.54296875" style="165" bestFit="1" customWidth="1"/>
    <col min="1773" max="1773" width="7.26953125" style="165" bestFit="1" customWidth="1"/>
    <col min="1774" max="1774" width="11.54296875" style="165" bestFit="1" customWidth="1"/>
    <col min="1775" max="1775" width="7.26953125" style="165" bestFit="1" customWidth="1"/>
    <col min="1776" max="1776" width="11.54296875" style="165" bestFit="1" customWidth="1"/>
    <col min="1777" max="1777" width="7.26953125" style="165" bestFit="1" customWidth="1"/>
    <col min="1778" max="1778" width="11.54296875" style="165" bestFit="1" customWidth="1"/>
    <col min="1779" max="1779" width="7.26953125" style="165" bestFit="1" customWidth="1"/>
    <col min="1780" max="1780" width="11.54296875" style="165" bestFit="1" customWidth="1"/>
    <col min="1781" max="1781" width="7.26953125" style="165" bestFit="1" customWidth="1"/>
    <col min="1782" max="1782" width="11.54296875" style="165" bestFit="1" customWidth="1"/>
    <col min="1783" max="1783" width="7.26953125" style="165" bestFit="1" customWidth="1"/>
    <col min="1784" max="1784" width="11.54296875" style="165" bestFit="1" customWidth="1"/>
    <col min="1785" max="1785" width="7.26953125" style="165" bestFit="1" customWidth="1"/>
    <col min="1786" max="1786" width="11.54296875" style="165" bestFit="1" customWidth="1"/>
    <col min="1787" max="1787" width="7.26953125" style="165" bestFit="1" customWidth="1"/>
    <col min="1788" max="1788" width="11.54296875" style="165" bestFit="1" customWidth="1"/>
    <col min="1789" max="1789" width="7.26953125" style="165" bestFit="1" customWidth="1"/>
    <col min="1790" max="1790" width="11.54296875" style="165" bestFit="1" customWidth="1"/>
    <col min="1791" max="1791" width="7.26953125" style="165" bestFit="1" customWidth="1"/>
    <col min="1792" max="1792" width="11.54296875" style="165" bestFit="1" customWidth="1"/>
    <col min="1793" max="1793" width="7.26953125" style="165" bestFit="1" customWidth="1"/>
    <col min="1794" max="1794" width="11.54296875" style="165" bestFit="1" customWidth="1"/>
    <col min="1795" max="1911" width="9.1796875" style="165"/>
    <col min="1912" max="1912" width="8" style="165" customWidth="1"/>
    <col min="1913" max="1913" width="63.1796875" style="165" customWidth="1"/>
    <col min="1914" max="1914" width="10.7265625" style="165" customWidth="1"/>
    <col min="1915" max="1915" width="9.26953125" style="165" customWidth="1"/>
    <col min="1916" max="1916" width="22" style="165" customWidth="1"/>
    <col min="1917" max="1917" width="14.26953125" style="165" customWidth="1"/>
    <col min="1918" max="1918" width="9.1796875" style="165"/>
    <col min="1919" max="1919" width="13.1796875" style="165" customWidth="1"/>
    <col min="1920" max="2010" width="9.1796875" style="165"/>
    <col min="2011" max="2011" width="7.54296875" style="165" bestFit="1" customWidth="1"/>
    <col min="2012" max="2012" width="62.81640625" style="165" bestFit="1" customWidth="1"/>
    <col min="2013" max="2013" width="10.7265625" style="165" bestFit="1" customWidth="1"/>
    <col min="2014" max="2014" width="6.26953125" style="165" bestFit="1" customWidth="1"/>
    <col min="2015" max="2015" width="5.81640625" style="165" bestFit="1" customWidth="1"/>
    <col min="2016" max="2016" width="15.453125" style="165" bestFit="1" customWidth="1"/>
    <col min="2017" max="2017" width="7.26953125" style="165" bestFit="1" customWidth="1"/>
    <col min="2018" max="2018" width="11.54296875" style="165" bestFit="1" customWidth="1"/>
    <col min="2019" max="2019" width="7.26953125" style="165" bestFit="1" customWidth="1"/>
    <col min="2020" max="2020" width="11.54296875" style="165" bestFit="1" customWidth="1"/>
    <col min="2021" max="2021" width="7.26953125" style="165" bestFit="1" customWidth="1"/>
    <col min="2022" max="2022" width="11.54296875" style="165" bestFit="1" customWidth="1"/>
    <col min="2023" max="2023" width="7.26953125" style="165" bestFit="1" customWidth="1"/>
    <col min="2024" max="2024" width="11.54296875" style="165" bestFit="1" customWidth="1"/>
    <col min="2025" max="2025" width="7.26953125" style="165" bestFit="1" customWidth="1"/>
    <col min="2026" max="2026" width="11.54296875" style="165" bestFit="1" customWidth="1"/>
    <col min="2027" max="2027" width="7.26953125" style="165" bestFit="1" customWidth="1"/>
    <col min="2028" max="2028" width="11.54296875" style="165" bestFit="1" customWidth="1"/>
    <col min="2029" max="2029" width="7.26953125" style="165" bestFit="1" customWidth="1"/>
    <col min="2030" max="2030" width="11.54296875" style="165" bestFit="1" customWidth="1"/>
    <col min="2031" max="2031" width="7.26953125" style="165" bestFit="1" customWidth="1"/>
    <col min="2032" max="2032" width="11.54296875" style="165" bestFit="1" customWidth="1"/>
    <col min="2033" max="2033" width="7.26953125" style="165" bestFit="1" customWidth="1"/>
    <col min="2034" max="2034" width="11.54296875" style="165" bestFit="1" customWidth="1"/>
    <col min="2035" max="2035" width="7.26953125" style="165" bestFit="1" customWidth="1"/>
    <col min="2036" max="2036" width="11.54296875" style="165" bestFit="1" customWidth="1"/>
    <col min="2037" max="2037" width="7.26953125" style="165" bestFit="1" customWidth="1"/>
    <col min="2038" max="2038" width="11.54296875" style="165" bestFit="1" customWidth="1"/>
    <col min="2039" max="2039" width="7.26953125" style="165" bestFit="1" customWidth="1"/>
    <col min="2040" max="2040" width="11.54296875" style="165" bestFit="1" customWidth="1"/>
    <col min="2041" max="2041" width="7.26953125" style="165" bestFit="1" customWidth="1"/>
    <col min="2042" max="2042" width="11.54296875" style="165" bestFit="1" customWidth="1"/>
    <col min="2043" max="2043" width="7.26953125" style="165" bestFit="1" customWidth="1"/>
    <col min="2044" max="2044" width="11.54296875" style="165" bestFit="1" customWidth="1"/>
    <col min="2045" max="2045" width="7.26953125" style="165" bestFit="1" customWidth="1"/>
    <col min="2046" max="2046" width="11.54296875" style="165" bestFit="1" customWidth="1"/>
    <col min="2047" max="2047" width="7.26953125" style="165" bestFit="1" customWidth="1"/>
    <col min="2048" max="2048" width="11.54296875" style="165" bestFit="1" customWidth="1"/>
    <col min="2049" max="2049" width="7.26953125" style="165" bestFit="1" customWidth="1"/>
    <col min="2050" max="2050" width="11.54296875" style="165" bestFit="1" customWidth="1"/>
    <col min="2051" max="2167" width="9.1796875" style="165"/>
    <col min="2168" max="2168" width="8" style="165" customWidth="1"/>
    <col min="2169" max="2169" width="63.1796875" style="165" customWidth="1"/>
    <col min="2170" max="2170" width="10.7265625" style="165" customWidth="1"/>
    <col min="2171" max="2171" width="9.26953125" style="165" customWidth="1"/>
    <col min="2172" max="2172" width="22" style="165" customWidth="1"/>
    <col min="2173" max="2173" width="14.26953125" style="165" customWidth="1"/>
    <col min="2174" max="2174" width="9.1796875" style="165"/>
    <col min="2175" max="2175" width="13.1796875" style="165" customWidth="1"/>
    <col min="2176" max="2266" width="9.1796875" style="165"/>
    <col min="2267" max="2267" width="7.54296875" style="165" bestFit="1" customWidth="1"/>
    <col min="2268" max="2268" width="62.81640625" style="165" bestFit="1" customWidth="1"/>
    <col min="2269" max="2269" width="10.7265625" style="165" bestFit="1" customWidth="1"/>
    <col min="2270" max="2270" width="6.26953125" style="165" bestFit="1" customWidth="1"/>
    <col min="2271" max="2271" width="5.81640625" style="165" bestFit="1" customWidth="1"/>
    <col min="2272" max="2272" width="15.453125" style="165" bestFit="1" customWidth="1"/>
    <col min="2273" max="2273" width="7.26953125" style="165" bestFit="1" customWidth="1"/>
    <col min="2274" max="2274" width="11.54296875" style="165" bestFit="1" customWidth="1"/>
    <col min="2275" max="2275" width="7.26953125" style="165" bestFit="1" customWidth="1"/>
    <col min="2276" max="2276" width="11.54296875" style="165" bestFit="1" customWidth="1"/>
    <col min="2277" max="2277" width="7.26953125" style="165" bestFit="1" customWidth="1"/>
    <col min="2278" max="2278" width="11.54296875" style="165" bestFit="1" customWidth="1"/>
    <col min="2279" max="2279" width="7.26953125" style="165" bestFit="1" customWidth="1"/>
    <col min="2280" max="2280" width="11.54296875" style="165" bestFit="1" customWidth="1"/>
    <col min="2281" max="2281" width="7.26953125" style="165" bestFit="1" customWidth="1"/>
    <col min="2282" max="2282" width="11.54296875" style="165" bestFit="1" customWidth="1"/>
    <col min="2283" max="2283" width="7.26953125" style="165" bestFit="1" customWidth="1"/>
    <col min="2284" max="2284" width="11.54296875" style="165" bestFit="1" customWidth="1"/>
    <col min="2285" max="2285" width="7.26953125" style="165" bestFit="1" customWidth="1"/>
    <col min="2286" max="2286" width="11.54296875" style="165" bestFit="1" customWidth="1"/>
    <col min="2287" max="2287" width="7.26953125" style="165" bestFit="1" customWidth="1"/>
    <col min="2288" max="2288" width="11.54296875" style="165" bestFit="1" customWidth="1"/>
    <col min="2289" max="2289" width="7.26953125" style="165" bestFit="1" customWidth="1"/>
    <col min="2290" max="2290" width="11.54296875" style="165" bestFit="1" customWidth="1"/>
    <col min="2291" max="2291" width="7.26953125" style="165" bestFit="1" customWidth="1"/>
    <col min="2292" max="2292" width="11.54296875" style="165" bestFit="1" customWidth="1"/>
    <col min="2293" max="2293" width="7.26953125" style="165" bestFit="1" customWidth="1"/>
    <col min="2294" max="2294" width="11.54296875" style="165" bestFit="1" customWidth="1"/>
    <col min="2295" max="2295" width="7.26953125" style="165" bestFit="1" customWidth="1"/>
    <col min="2296" max="2296" width="11.54296875" style="165" bestFit="1" customWidth="1"/>
    <col min="2297" max="2297" width="7.26953125" style="165" bestFit="1" customWidth="1"/>
    <col min="2298" max="2298" width="11.54296875" style="165" bestFit="1" customWidth="1"/>
    <col min="2299" max="2299" width="7.26953125" style="165" bestFit="1" customWidth="1"/>
    <col min="2300" max="2300" width="11.54296875" style="165" bestFit="1" customWidth="1"/>
    <col min="2301" max="2301" width="7.26953125" style="165" bestFit="1" customWidth="1"/>
    <col min="2302" max="2302" width="11.54296875" style="165" bestFit="1" customWidth="1"/>
    <col min="2303" max="2303" width="7.26953125" style="165" bestFit="1" customWidth="1"/>
    <col min="2304" max="2304" width="11.54296875" style="165" bestFit="1" customWidth="1"/>
    <col min="2305" max="2305" width="7.26953125" style="165" bestFit="1" customWidth="1"/>
    <col min="2306" max="2306" width="11.54296875" style="165" bestFit="1" customWidth="1"/>
    <col min="2307" max="2423" width="9.1796875" style="165"/>
    <col min="2424" max="2424" width="8" style="165" customWidth="1"/>
    <col min="2425" max="2425" width="63.1796875" style="165" customWidth="1"/>
    <col min="2426" max="2426" width="10.7265625" style="165" customWidth="1"/>
    <col min="2427" max="2427" width="9.26953125" style="165" customWidth="1"/>
    <col min="2428" max="2428" width="22" style="165" customWidth="1"/>
    <col min="2429" max="2429" width="14.26953125" style="165" customWidth="1"/>
    <col min="2430" max="2430" width="9.1796875" style="165"/>
    <col min="2431" max="2431" width="13.1796875" style="165" customWidth="1"/>
    <col min="2432" max="2522" width="9.1796875" style="165"/>
    <col min="2523" max="2523" width="7.54296875" style="165" bestFit="1" customWidth="1"/>
    <col min="2524" max="2524" width="62.81640625" style="165" bestFit="1" customWidth="1"/>
    <col min="2525" max="2525" width="10.7265625" style="165" bestFit="1" customWidth="1"/>
    <col min="2526" max="2526" width="6.26953125" style="165" bestFit="1" customWidth="1"/>
    <col min="2527" max="2527" width="5.81640625" style="165" bestFit="1" customWidth="1"/>
    <col min="2528" max="2528" width="15.453125" style="165" bestFit="1" customWidth="1"/>
    <col min="2529" max="2529" width="7.26953125" style="165" bestFit="1" customWidth="1"/>
    <col min="2530" max="2530" width="11.54296875" style="165" bestFit="1" customWidth="1"/>
    <col min="2531" max="2531" width="7.26953125" style="165" bestFit="1" customWidth="1"/>
    <col min="2532" max="2532" width="11.54296875" style="165" bestFit="1" customWidth="1"/>
    <col min="2533" max="2533" width="7.26953125" style="165" bestFit="1" customWidth="1"/>
    <col min="2534" max="2534" width="11.54296875" style="165" bestFit="1" customWidth="1"/>
    <col min="2535" max="2535" width="7.26953125" style="165" bestFit="1" customWidth="1"/>
    <col min="2536" max="2536" width="11.54296875" style="165" bestFit="1" customWidth="1"/>
    <col min="2537" max="2537" width="7.26953125" style="165" bestFit="1" customWidth="1"/>
    <col min="2538" max="2538" width="11.54296875" style="165" bestFit="1" customWidth="1"/>
    <col min="2539" max="2539" width="7.26953125" style="165" bestFit="1" customWidth="1"/>
    <col min="2540" max="2540" width="11.54296875" style="165" bestFit="1" customWidth="1"/>
    <col min="2541" max="2541" width="7.26953125" style="165" bestFit="1" customWidth="1"/>
    <col min="2542" max="2542" width="11.54296875" style="165" bestFit="1" customWidth="1"/>
    <col min="2543" max="2543" width="7.26953125" style="165" bestFit="1" customWidth="1"/>
    <col min="2544" max="2544" width="11.54296875" style="165" bestFit="1" customWidth="1"/>
    <col min="2545" max="2545" width="7.26953125" style="165" bestFit="1" customWidth="1"/>
    <col min="2546" max="2546" width="11.54296875" style="165" bestFit="1" customWidth="1"/>
    <col min="2547" max="2547" width="7.26953125" style="165" bestFit="1" customWidth="1"/>
    <col min="2548" max="2548" width="11.54296875" style="165" bestFit="1" customWidth="1"/>
    <col min="2549" max="2549" width="7.26953125" style="165" bestFit="1" customWidth="1"/>
    <col min="2550" max="2550" width="11.54296875" style="165" bestFit="1" customWidth="1"/>
    <col min="2551" max="2551" width="7.26953125" style="165" bestFit="1" customWidth="1"/>
    <col min="2552" max="2552" width="11.54296875" style="165" bestFit="1" customWidth="1"/>
    <col min="2553" max="2553" width="7.26953125" style="165" bestFit="1" customWidth="1"/>
    <col min="2554" max="2554" width="11.54296875" style="165" bestFit="1" customWidth="1"/>
    <col min="2555" max="2555" width="7.26953125" style="165" bestFit="1" customWidth="1"/>
    <col min="2556" max="2556" width="11.54296875" style="165" bestFit="1" customWidth="1"/>
    <col min="2557" max="2557" width="7.26953125" style="165" bestFit="1" customWidth="1"/>
    <col min="2558" max="2558" width="11.54296875" style="165" bestFit="1" customWidth="1"/>
    <col min="2559" max="2559" width="7.26953125" style="165" bestFit="1" customWidth="1"/>
    <col min="2560" max="2560" width="11.54296875" style="165" bestFit="1" customWidth="1"/>
    <col min="2561" max="2561" width="7.26953125" style="165" bestFit="1" customWidth="1"/>
    <col min="2562" max="2562" width="11.54296875" style="165" bestFit="1" customWidth="1"/>
    <col min="2563" max="2679" width="9.1796875" style="165"/>
    <col min="2680" max="2680" width="8" style="165" customWidth="1"/>
    <col min="2681" max="2681" width="63.1796875" style="165" customWidth="1"/>
    <col min="2682" max="2682" width="10.7265625" style="165" customWidth="1"/>
    <col min="2683" max="2683" width="9.26953125" style="165" customWidth="1"/>
    <col min="2684" max="2684" width="22" style="165" customWidth="1"/>
    <col min="2685" max="2685" width="14.26953125" style="165" customWidth="1"/>
    <col min="2686" max="2686" width="9.1796875" style="165"/>
    <col min="2687" max="2687" width="13.1796875" style="165" customWidth="1"/>
    <col min="2688" max="2778" width="9.1796875" style="165"/>
    <col min="2779" max="2779" width="7.54296875" style="165" bestFit="1" customWidth="1"/>
    <col min="2780" max="2780" width="62.81640625" style="165" bestFit="1" customWidth="1"/>
    <col min="2781" max="2781" width="10.7265625" style="165" bestFit="1" customWidth="1"/>
    <col min="2782" max="2782" width="6.26953125" style="165" bestFit="1" customWidth="1"/>
    <col min="2783" max="2783" width="5.81640625" style="165" bestFit="1" customWidth="1"/>
    <col min="2784" max="2784" width="15.453125" style="165" bestFit="1" customWidth="1"/>
    <col min="2785" max="2785" width="7.26953125" style="165" bestFit="1" customWidth="1"/>
    <col min="2786" max="2786" width="11.54296875" style="165" bestFit="1" customWidth="1"/>
    <col min="2787" max="2787" width="7.26953125" style="165" bestFit="1" customWidth="1"/>
    <col min="2788" max="2788" width="11.54296875" style="165" bestFit="1" customWidth="1"/>
    <col min="2789" max="2789" width="7.26953125" style="165" bestFit="1" customWidth="1"/>
    <col min="2790" max="2790" width="11.54296875" style="165" bestFit="1" customWidth="1"/>
    <col min="2791" max="2791" width="7.26953125" style="165" bestFit="1" customWidth="1"/>
    <col min="2792" max="2792" width="11.54296875" style="165" bestFit="1" customWidth="1"/>
    <col min="2793" max="2793" width="7.26953125" style="165" bestFit="1" customWidth="1"/>
    <col min="2794" max="2794" width="11.54296875" style="165" bestFit="1" customWidth="1"/>
    <col min="2795" max="2795" width="7.26953125" style="165" bestFit="1" customWidth="1"/>
    <col min="2796" max="2796" width="11.54296875" style="165" bestFit="1" customWidth="1"/>
    <col min="2797" max="2797" width="7.26953125" style="165" bestFit="1" customWidth="1"/>
    <col min="2798" max="2798" width="11.54296875" style="165" bestFit="1" customWidth="1"/>
    <col min="2799" max="2799" width="7.26953125" style="165" bestFit="1" customWidth="1"/>
    <col min="2800" max="2800" width="11.54296875" style="165" bestFit="1" customWidth="1"/>
    <col min="2801" max="2801" width="7.26953125" style="165" bestFit="1" customWidth="1"/>
    <col min="2802" max="2802" width="11.54296875" style="165" bestFit="1" customWidth="1"/>
    <col min="2803" max="2803" width="7.26953125" style="165" bestFit="1" customWidth="1"/>
    <col min="2804" max="2804" width="11.54296875" style="165" bestFit="1" customWidth="1"/>
    <col min="2805" max="2805" width="7.26953125" style="165" bestFit="1" customWidth="1"/>
    <col min="2806" max="2806" width="11.54296875" style="165" bestFit="1" customWidth="1"/>
    <col min="2807" max="2807" width="7.26953125" style="165" bestFit="1" customWidth="1"/>
    <col min="2808" max="2808" width="11.54296875" style="165" bestFit="1" customWidth="1"/>
    <col min="2809" max="2809" width="7.26953125" style="165" bestFit="1" customWidth="1"/>
    <col min="2810" max="2810" width="11.54296875" style="165" bestFit="1" customWidth="1"/>
    <col min="2811" max="2811" width="7.26953125" style="165" bestFit="1" customWidth="1"/>
    <col min="2812" max="2812" width="11.54296875" style="165" bestFit="1" customWidth="1"/>
    <col min="2813" max="2813" width="7.26953125" style="165" bestFit="1" customWidth="1"/>
    <col min="2814" max="2814" width="11.54296875" style="165" bestFit="1" customWidth="1"/>
    <col min="2815" max="2815" width="7.26953125" style="165" bestFit="1" customWidth="1"/>
    <col min="2816" max="2816" width="11.54296875" style="165" bestFit="1" customWidth="1"/>
    <col min="2817" max="2817" width="7.26953125" style="165" bestFit="1" customWidth="1"/>
    <col min="2818" max="2818" width="11.54296875" style="165" bestFit="1" customWidth="1"/>
    <col min="2819" max="2935" width="9.1796875" style="165"/>
    <col min="2936" max="2936" width="8" style="165" customWidth="1"/>
    <col min="2937" max="2937" width="63.1796875" style="165" customWidth="1"/>
    <col min="2938" max="2938" width="10.7265625" style="165" customWidth="1"/>
    <col min="2939" max="2939" width="9.26953125" style="165" customWidth="1"/>
    <col min="2940" max="2940" width="22" style="165" customWidth="1"/>
    <col min="2941" max="2941" width="14.26953125" style="165" customWidth="1"/>
    <col min="2942" max="2942" width="9.1796875" style="165"/>
    <col min="2943" max="2943" width="13.1796875" style="165" customWidth="1"/>
    <col min="2944" max="3034" width="9.1796875" style="165"/>
    <col min="3035" max="3035" width="7.54296875" style="165" bestFit="1" customWidth="1"/>
    <col min="3036" max="3036" width="62.81640625" style="165" bestFit="1" customWidth="1"/>
    <col min="3037" max="3037" width="10.7265625" style="165" bestFit="1" customWidth="1"/>
    <col min="3038" max="3038" width="6.26953125" style="165" bestFit="1" customWidth="1"/>
    <col min="3039" max="3039" width="5.81640625" style="165" bestFit="1" customWidth="1"/>
    <col min="3040" max="3040" width="15.453125" style="165" bestFit="1" customWidth="1"/>
    <col min="3041" max="3041" width="7.26953125" style="165" bestFit="1" customWidth="1"/>
    <col min="3042" max="3042" width="11.54296875" style="165" bestFit="1" customWidth="1"/>
    <col min="3043" max="3043" width="7.26953125" style="165" bestFit="1" customWidth="1"/>
    <col min="3044" max="3044" width="11.54296875" style="165" bestFit="1" customWidth="1"/>
    <col min="3045" max="3045" width="7.26953125" style="165" bestFit="1" customWidth="1"/>
    <col min="3046" max="3046" width="11.54296875" style="165" bestFit="1" customWidth="1"/>
    <col min="3047" max="3047" width="7.26953125" style="165" bestFit="1" customWidth="1"/>
    <col min="3048" max="3048" width="11.54296875" style="165" bestFit="1" customWidth="1"/>
    <col min="3049" max="3049" width="7.26953125" style="165" bestFit="1" customWidth="1"/>
    <col min="3050" max="3050" width="11.54296875" style="165" bestFit="1" customWidth="1"/>
    <col min="3051" max="3051" width="7.26953125" style="165" bestFit="1" customWidth="1"/>
    <col min="3052" max="3052" width="11.54296875" style="165" bestFit="1" customWidth="1"/>
    <col min="3053" max="3053" width="7.26953125" style="165" bestFit="1" customWidth="1"/>
    <col min="3054" max="3054" width="11.54296875" style="165" bestFit="1" customWidth="1"/>
    <col min="3055" max="3055" width="7.26953125" style="165" bestFit="1" customWidth="1"/>
    <col min="3056" max="3056" width="11.54296875" style="165" bestFit="1" customWidth="1"/>
    <col min="3057" max="3057" width="7.26953125" style="165" bestFit="1" customWidth="1"/>
    <col min="3058" max="3058" width="11.54296875" style="165" bestFit="1" customWidth="1"/>
    <col min="3059" max="3059" width="7.26953125" style="165" bestFit="1" customWidth="1"/>
    <col min="3060" max="3060" width="11.54296875" style="165" bestFit="1" customWidth="1"/>
    <col min="3061" max="3061" width="7.26953125" style="165" bestFit="1" customWidth="1"/>
    <col min="3062" max="3062" width="11.54296875" style="165" bestFit="1" customWidth="1"/>
    <col min="3063" max="3063" width="7.26953125" style="165" bestFit="1" customWidth="1"/>
    <col min="3064" max="3064" width="11.54296875" style="165" bestFit="1" customWidth="1"/>
    <col min="3065" max="3065" width="7.26953125" style="165" bestFit="1" customWidth="1"/>
    <col min="3066" max="3066" width="11.54296875" style="165" bestFit="1" customWidth="1"/>
    <col min="3067" max="3067" width="7.26953125" style="165" bestFit="1" customWidth="1"/>
    <col min="3068" max="3068" width="11.54296875" style="165" bestFit="1" customWidth="1"/>
    <col min="3069" max="3069" width="7.26953125" style="165" bestFit="1" customWidth="1"/>
    <col min="3070" max="3070" width="11.54296875" style="165" bestFit="1" customWidth="1"/>
    <col min="3071" max="3071" width="7.26953125" style="165" bestFit="1" customWidth="1"/>
    <col min="3072" max="3072" width="11.54296875" style="165" bestFit="1" customWidth="1"/>
    <col min="3073" max="3073" width="7.26953125" style="165" bestFit="1" customWidth="1"/>
    <col min="3074" max="3074" width="11.54296875" style="165" bestFit="1" customWidth="1"/>
    <col min="3075" max="3191" width="9.1796875" style="165"/>
    <col min="3192" max="3192" width="8" style="165" customWidth="1"/>
    <col min="3193" max="3193" width="63.1796875" style="165" customWidth="1"/>
    <col min="3194" max="3194" width="10.7265625" style="165" customWidth="1"/>
    <col min="3195" max="3195" width="9.26953125" style="165" customWidth="1"/>
    <col min="3196" max="3196" width="22" style="165" customWidth="1"/>
    <col min="3197" max="3197" width="14.26953125" style="165" customWidth="1"/>
    <col min="3198" max="3198" width="9.1796875" style="165"/>
    <col min="3199" max="3199" width="13.1796875" style="165" customWidth="1"/>
    <col min="3200" max="3290" width="9.1796875" style="165"/>
    <col min="3291" max="3291" width="7.54296875" style="165" bestFit="1" customWidth="1"/>
    <col min="3292" max="3292" width="62.81640625" style="165" bestFit="1" customWidth="1"/>
    <col min="3293" max="3293" width="10.7265625" style="165" bestFit="1" customWidth="1"/>
    <col min="3294" max="3294" width="6.26953125" style="165" bestFit="1" customWidth="1"/>
    <col min="3295" max="3295" width="5.81640625" style="165" bestFit="1" customWidth="1"/>
    <col min="3296" max="3296" width="15.453125" style="165" bestFit="1" customWidth="1"/>
    <col min="3297" max="3297" width="7.26953125" style="165" bestFit="1" customWidth="1"/>
    <col min="3298" max="3298" width="11.54296875" style="165" bestFit="1" customWidth="1"/>
    <col min="3299" max="3299" width="7.26953125" style="165" bestFit="1" customWidth="1"/>
    <col min="3300" max="3300" width="11.54296875" style="165" bestFit="1" customWidth="1"/>
    <col min="3301" max="3301" width="7.26953125" style="165" bestFit="1" customWidth="1"/>
    <col min="3302" max="3302" width="11.54296875" style="165" bestFit="1" customWidth="1"/>
    <col min="3303" max="3303" width="7.26953125" style="165" bestFit="1" customWidth="1"/>
    <col min="3304" max="3304" width="11.54296875" style="165" bestFit="1" customWidth="1"/>
    <col min="3305" max="3305" width="7.26953125" style="165" bestFit="1" customWidth="1"/>
    <col min="3306" max="3306" width="11.54296875" style="165" bestFit="1" customWidth="1"/>
    <col min="3307" max="3307" width="7.26953125" style="165" bestFit="1" customWidth="1"/>
    <col min="3308" max="3308" width="11.54296875" style="165" bestFit="1" customWidth="1"/>
    <col min="3309" max="3309" width="7.26953125" style="165" bestFit="1" customWidth="1"/>
    <col min="3310" max="3310" width="11.54296875" style="165" bestFit="1" customWidth="1"/>
    <col min="3311" max="3311" width="7.26953125" style="165" bestFit="1" customWidth="1"/>
    <col min="3312" max="3312" width="11.54296875" style="165" bestFit="1" customWidth="1"/>
    <col min="3313" max="3313" width="7.26953125" style="165" bestFit="1" customWidth="1"/>
    <col min="3314" max="3314" width="11.54296875" style="165" bestFit="1" customWidth="1"/>
    <col min="3315" max="3315" width="7.26953125" style="165" bestFit="1" customWidth="1"/>
    <col min="3316" max="3316" width="11.54296875" style="165" bestFit="1" customWidth="1"/>
    <col min="3317" max="3317" width="7.26953125" style="165" bestFit="1" customWidth="1"/>
    <col min="3318" max="3318" width="11.54296875" style="165" bestFit="1" customWidth="1"/>
    <col min="3319" max="3319" width="7.26953125" style="165" bestFit="1" customWidth="1"/>
    <col min="3320" max="3320" width="11.54296875" style="165" bestFit="1" customWidth="1"/>
    <col min="3321" max="3321" width="7.26953125" style="165" bestFit="1" customWidth="1"/>
    <col min="3322" max="3322" width="11.54296875" style="165" bestFit="1" customWidth="1"/>
    <col min="3323" max="3323" width="7.26953125" style="165" bestFit="1" customWidth="1"/>
    <col min="3324" max="3324" width="11.54296875" style="165" bestFit="1" customWidth="1"/>
    <col min="3325" max="3325" width="7.26953125" style="165" bestFit="1" customWidth="1"/>
    <col min="3326" max="3326" width="11.54296875" style="165" bestFit="1" customWidth="1"/>
    <col min="3327" max="3327" width="7.26953125" style="165" bestFit="1" customWidth="1"/>
    <col min="3328" max="3328" width="11.54296875" style="165" bestFit="1" customWidth="1"/>
    <col min="3329" max="3329" width="7.26953125" style="165" bestFit="1" customWidth="1"/>
    <col min="3330" max="3330" width="11.54296875" style="165" bestFit="1" customWidth="1"/>
    <col min="3331" max="3447" width="9.1796875" style="165"/>
    <col min="3448" max="3448" width="8" style="165" customWidth="1"/>
    <col min="3449" max="3449" width="63.1796875" style="165" customWidth="1"/>
    <col min="3450" max="3450" width="10.7265625" style="165" customWidth="1"/>
    <col min="3451" max="3451" width="9.26953125" style="165" customWidth="1"/>
    <col min="3452" max="3452" width="22" style="165" customWidth="1"/>
    <col min="3453" max="3453" width="14.26953125" style="165" customWidth="1"/>
    <col min="3454" max="3454" width="9.1796875" style="165"/>
    <col min="3455" max="3455" width="13.1796875" style="165" customWidth="1"/>
    <col min="3456" max="3546" width="9.1796875" style="165"/>
    <col min="3547" max="3547" width="7.54296875" style="165" bestFit="1" customWidth="1"/>
    <col min="3548" max="3548" width="62.81640625" style="165" bestFit="1" customWidth="1"/>
    <col min="3549" max="3549" width="10.7265625" style="165" bestFit="1" customWidth="1"/>
    <col min="3550" max="3550" width="6.26953125" style="165" bestFit="1" customWidth="1"/>
    <col min="3551" max="3551" width="5.81640625" style="165" bestFit="1" customWidth="1"/>
    <col min="3552" max="3552" width="15.453125" style="165" bestFit="1" customWidth="1"/>
    <col min="3553" max="3553" width="7.26953125" style="165" bestFit="1" customWidth="1"/>
    <col min="3554" max="3554" width="11.54296875" style="165" bestFit="1" customWidth="1"/>
    <col min="3555" max="3555" width="7.26953125" style="165" bestFit="1" customWidth="1"/>
    <col min="3556" max="3556" width="11.54296875" style="165" bestFit="1" customWidth="1"/>
    <col min="3557" max="3557" width="7.26953125" style="165" bestFit="1" customWidth="1"/>
    <col min="3558" max="3558" width="11.54296875" style="165" bestFit="1" customWidth="1"/>
    <col min="3559" max="3559" width="7.26953125" style="165" bestFit="1" customWidth="1"/>
    <col min="3560" max="3560" width="11.54296875" style="165" bestFit="1" customWidth="1"/>
    <col min="3561" max="3561" width="7.26953125" style="165" bestFit="1" customWidth="1"/>
    <col min="3562" max="3562" width="11.54296875" style="165" bestFit="1" customWidth="1"/>
    <col min="3563" max="3563" width="7.26953125" style="165" bestFit="1" customWidth="1"/>
    <col min="3564" max="3564" width="11.54296875" style="165" bestFit="1" customWidth="1"/>
    <col min="3565" max="3565" width="7.26953125" style="165" bestFit="1" customWidth="1"/>
    <col min="3566" max="3566" width="11.54296875" style="165" bestFit="1" customWidth="1"/>
    <col min="3567" max="3567" width="7.26953125" style="165" bestFit="1" customWidth="1"/>
    <col min="3568" max="3568" width="11.54296875" style="165" bestFit="1" customWidth="1"/>
    <col min="3569" max="3569" width="7.26953125" style="165" bestFit="1" customWidth="1"/>
    <col min="3570" max="3570" width="11.54296875" style="165" bestFit="1" customWidth="1"/>
    <col min="3571" max="3571" width="7.26953125" style="165" bestFit="1" customWidth="1"/>
    <col min="3572" max="3572" width="11.54296875" style="165" bestFit="1" customWidth="1"/>
    <col min="3573" max="3573" width="7.26953125" style="165" bestFit="1" customWidth="1"/>
    <col min="3574" max="3574" width="11.54296875" style="165" bestFit="1" customWidth="1"/>
    <col min="3575" max="3575" width="7.26953125" style="165" bestFit="1" customWidth="1"/>
    <col min="3576" max="3576" width="11.54296875" style="165" bestFit="1" customWidth="1"/>
    <col min="3577" max="3577" width="7.26953125" style="165" bestFit="1" customWidth="1"/>
    <col min="3578" max="3578" width="11.54296875" style="165" bestFit="1" customWidth="1"/>
    <col min="3579" max="3579" width="7.26953125" style="165" bestFit="1" customWidth="1"/>
    <col min="3580" max="3580" width="11.54296875" style="165" bestFit="1" customWidth="1"/>
    <col min="3581" max="3581" width="7.26953125" style="165" bestFit="1" customWidth="1"/>
    <col min="3582" max="3582" width="11.54296875" style="165" bestFit="1" customWidth="1"/>
    <col min="3583" max="3583" width="7.26953125" style="165" bestFit="1" customWidth="1"/>
    <col min="3584" max="3584" width="11.54296875" style="165" bestFit="1" customWidth="1"/>
    <col min="3585" max="3585" width="7.26953125" style="165" bestFit="1" customWidth="1"/>
    <col min="3586" max="3586" width="11.54296875" style="165" bestFit="1" customWidth="1"/>
    <col min="3587" max="3703" width="9.1796875" style="165"/>
    <col min="3704" max="3704" width="8" style="165" customWidth="1"/>
    <col min="3705" max="3705" width="63.1796875" style="165" customWidth="1"/>
    <col min="3706" max="3706" width="10.7265625" style="165" customWidth="1"/>
    <col min="3707" max="3707" width="9.26953125" style="165" customWidth="1"/>
    <col min="3708" max="3708" width="22" style="165" customWidth="1"/>
    <col min="3709" max="3709" width="14.26953125" style="165" customWidth="1"/>
    <col min="3710" max="3710" width="9.1796875" style="165"/>
    <col min="3711" max="3711" width="13.1796875" style="165" customWidth="1"/>
    <col min="3712" max="3802" width="9.1796875" style="165"/>
    <col min="3803" max="3803" width="7.54296875" style="165" bestFit="1" customWidth="1"/>
    <col min="3804" max="3804" width="62.81640625" style="165" bestFit="1" customWidth="1"/>
    <col min="3805" max="3805" width="10.7265625" style="165" bestFit="1" customWidth="1"/>
    <col min="3806" max="3806" width="6.26953125" style="165" bestFit="1" customWidth="1"/>
    <col min="3807" max="3807" width="5.81640625" style="165" bestFit="1" customWidth="1"/>
    <col min="3808" max="3808" width="15.453125" style="165" bestFit="1" customWidth="1"/>
    <col min="3809" max="3809" width="7.26953125" style="165" bestFit="1" customWidth="1"/>
    <col min="3810" max="3810" width="11.54296875" style="165" bestFit="1" customWidth="1"/>
    <col min="3811" max="3811" width="7.26953125" style="165" bestFit="1" customWidth="1"/>
    <col min="3812" max="3812" width="11.54296875" style="165" bestFit="1" customWidth="1"/>
    <col min="3813" max="3813" width="7.26953125" style="165" bestFit="1" customWidth="1"/>
    <col min="3814" max="3814" width="11.54296875" style="165" bestFit="1" customWidth="1"/>
    <col min="3815" max="3815" width="7.26953125" style="165" bestFit="1" customWidth="1"/>
    <col min="3816" max="3816" width="11.54296875" style="165" bestFit="1" customWidth="1"/>
    <col min="3817" max="3817" width="7.26953125" style="165" bestFit="1" customWidth="1"/>
    <col min="3818" max="3818" width="11.54296875" style="165" bestFit="1" customWidth="1"/>
    <col min="3819" max="3819" width="7.26953125" style="165" bestFit="1" customWidth="1"/>
    <col min="3820" max="3820" width="11.54296875" style="165" bestFit="1" customWidth="1"/>
    <col min="3821" max="3821" width="7.26953125" style="165" bestFit="1" customWidth="1"/>
    <col min="3822" max="3822" width="11.54296875" style="165" bestFit="1" customWidth="1"/>
    <col min="3823" max="3823" width="7.26953125" style="165" bestFit="1" customWidth="1"/>
    <col min="3824" max="3824" width="11.54296875" style="165" bestFit="1" customWidth="1"/>
    <col min="3825" max="3825" width="7.26953125" style="165" bestFit="1" customWidth="1"/>
    <col min="3826" max="3826" width="11.54296875" style="165" bestFit="1" customWidth="1"/>
    <col min="3827" max="3827" width="7.26953125" style="165" bestFit="1" customWidth="1"/>
    <col min="3828" max="3828" width="11.54296875" style="165" bestFit="1" customWidth="1"/>
    <col min="3829" max="3829" width="7.26953125" style="165" bestFit="1" customWidth="1"/>
    <col min="3830" max="3830" width="11.54296875" style="165" bestFit="1" customWidth="1"/>
    <col min="3831" max="3831" width="7.26953125" style="165" bestFit="1" customWidth="1"/>
    <col min="3832" max="3832" width="11.54296875" style="165" bestFit="1" customWidth="1"/>
    <col min="3833" max="3833" width="7.26953125" style="165" bestFit="1" customWidth="1"/>
    <col min="3834" max="3834" width="11.54296875" style="165" bestFit="1" customWidth="1"/>
    <col min="3835" max="3835" width="7.26953125" style="165" bestFit="1" customWidth="1"/>
    <col min="3836" max="3836" width="11.54296875" style="165" bestFit="1" customWidth="1"/>
    <col min="3837" max="3837" width="7.26953125" style="165" bestFit="1" customWidth="1"/>
    <col min="3838" max="3838" width="11.54296875" style="165" bestFit="1" customWidth="1"/>
    <col min="3839" max="3839" width="7.26953125" style="165" bestFit="1" customWidth="1"/>
    <col min="3840" max="3840" width="11.54296875" style="165" bestFit="1" customWidth="1"/>
    <col min="3841" max="3841" width="7.26953125" style="165" bestFit="1" customWidth="1"/>
    <col min="3842" max="3842" width="11.54296875" style="165" bestFit="1" customWidth="1"/>
    <col min="3843" max="3959" width="9.1796875" style="165"/>
    <col min="3960" max="3960" width="8" style="165" customWidth="1"/>
    <col min="3961" max="3961" width="63.1796875" style="165" customWidth="1"/>
    <col min="3962" max="3962" width="10.7265625" style="165" customWidth="1"/>
    <col min="3963" max="3963" width="9.26953125" style="165" customWidth="1"/>
    <col min="3964" max="3964" width="22" style="165" customWidth="1"/>
    <col min="3965" max="3965" width="14.26953125" style="165" customWidth="1"/>
    <col min="3966" max="3966" width="9.1796875" style="165"/>
    <col min="3967" max="3967" width="13.1796875" style="165" customWidth="1"/>
    <col min="3968" max="4058" width="9.1796875" style="165"/>
    <col min="4059" max="4059" width="7.54296875" style="165" bestFit="1" customWidth="1"/>
    <col min="4060" max="4060" width="62.81640625" style="165" bestFit="1" customWidth="1"/>
    <col min="4061" max="4061" width="10.7265625" style="165" bestFit="1" customWidth="1"/>
    <col min="4062" max="4062" width="6.26953125" style="165" bestFit="1" customWidth="1"/>
    <col min="4063" max="4063" width="5.81640625" style="165" bestFit="1" customWidth="1"/>
    <col min="4064" max="4064" width="15.453125" style="165" bestFit="1" customWidth="1"/>
    <col min="4065" max="4065" width="7.26953125" style="165" bestFit="1" customWidth="1"/>
    <col min="4066" max="4066" width="11.54296875" style="165" bestFit="1" customWidth="1"/>
    <col min="4067" max="4067" width="7.26953125" style="165" bestFit="1" customWidth="1"/>
    <col min="4068" max="4068" width="11.54296875" style="165" bestFit="1" customWidth="1"/>
    <col min="4069" max="4069" width="7.26953125" style="165" bestFit="1" customWidth="1"/>
    <col min="4070" max="4070" width="11.54296875" style="165" bestFit="1" customWidth="1"/>
    <col min="4071" max="4071" width="7.26953125" style="165" bestFit="1" customWidth="1"/>
    <col min="4072" max="4072" width="11.54296875" style="165" bestFit="1" customWidth="1"/>
    <col min="4073" max="4073" width="7.26953125" style="165" bestFit="1" customWidth="1"/>
    <col min="4074" max="4074" width="11.54296875" style="165" bestFit="1" customWidth="1"/>
    <col min="4075" max="4075" width="7.26953125" style="165" bestFit="1" customWidth="1"/>
    <col min="4076" max="4076" width="11.54296875" style="165" bestFit="1" customWidth="1"/>
    <col min="4077" max="4077" width="7.26953125" style="165" bestFit="1" customWidth="1"/>
    <col min="4078" max="4078" width="11.54296875" style="165" bestFit="1" customWidth="1"/>
    <col min="4079" max="4079" width="7.26953125" style="165" bestFit="1" customWidth="1"/>
    <col min="4080" max="4080" width="11.54296875" style="165" bestFit="1" customWidth="1"/>
    <col min="4081" max="4081" width="7.26953125" style="165" bestFit="1" customWidth="1"/>
    <col min="4082" max="4082" width="11.54296875" style="165" bestFit="1" customWidth="1"/>
    <col min="4083" max="4083" width="7.26953125" style="165" bestFit="1" customWidth="1"/>
    <col min="4084" max="4084" width="11.54296875" style="165" bestFit="1" customWidth="1"/>
    <col min="4085" max="4085" width="7.26953125" style="165" bestFit="1" customWidth="1"/>
    <col min="4086" max="4086" width="11.54296875" style="165" bestFit="1" customWidth="1"/>
    <col min="4087" max="4087" width="7.26953125" style="165" bestFit="1" customWidth="1"/>
    <col min="4088" max="4088" width="11.54296875" style="165" bestFit="1" customWidth="1"/>
    <col min="4089" max="4089" width="7.26953125" style="165" bestFit="1" customWidth="1"/>
    <col min="4090" max="4090" width="11.54296875" style="165" bestFit="1" customWidth="1"/>
    <col min="4091" max="4091" width="7.26953125" style="165" bestFit="1" customWidth="1"/>
    <col min="4092" max="4092" width="11.54296875" style="165" bestFit="1" customWidth="1"/>
    <col min="4093" max="4093" width="7.26953125" style="165" bestFit="1" customWidth="1"/>
    <col min="4094" max="4094" width="11.54296875" style="165" bestFit="1" customWidth="1"/>
    <col min="4095" max="4095" width="7.26953125" style="165" bestFit="1" customWidth="1"/>
    <col min="4096" max="4096" width="11.54296875" style="165" bestFit="1" customWidth="1"/>
    <col min="4097" max="4097" width="7.26953125" style="165" bestFit="1" customWidth="1"/>
    <col min="4098" max="4098" width="11.54296875" style="165" bestFit="1" customWidth="1"/>
    <col min="4099" max="4215" width="9.1796875" style="165"/>
    <col min="4216" max="4216" width="8" style="165" customWidth="1"/>
    <col min="4217" max="4217" width="63.1796875" style="165" customWidth="1"/>
    <col min="4218" max="4218" width="10.7265625" style="165" customWidth="1"/>
    <col min="4219" max="4219" width="9.26953125" style="165" customWidth="1"/>
    <col min="4220" max="4220" width="22" style="165" customWidth="1"/>
    <col min="4221" max="4221" width="14.26953125" style="165" customWidth="1"/>
    <col min="4222" max="4222" width="9.1796875" style="165"/>
    <col min="4223" max="4223" width="13.1796875" style="165" customWidth="1"/>
    <col min="4224" max="4314" width="9.1796875" style="165"/>
    <col min="4315" max="4315" width="7.54296875" style="165" bestFit="1" customWidth="1"/>
    <col min="4316" max="4316" width="62.81640625" style="165" bestFit="1" customWidth="1"/>
    <col min="4317" max="4317" width="10.7265625" style="165" bestFit="1" customWidth="1"/>
    <col min="4318" max="4318" width="6.26953125" style="165" bestFit="1" customWidth="1"/>
    <col min="4319" max="4319" width="5.81640625" style="165" bestFit="1" customWidth="1"/>
    <col min="4320" max="4320" width="15.453125" style="165" bestFit="1" customWidth="1"/>
    <col min="4321" max="4321" width="7.26953125" style="165" bestFit="1" customWidth="1"/>
    <col min="4322" max="4322" width="11.54296875" style="165" bestFit="1" customWidth="1"/>
    <col min="4323" max="4323" width="7.26953125" style="165" bestFit="1" customWidth="1"/>
    <col min="4324" max="4324" width="11.54296875" style="165" bestFit="1" customWidth="1"/>
    <col min="4325" max="4325" width="7.26953125" style="165" bestFit="1" customWidth="1"/>
    <col min="4326" max="4326" width="11.54296875" style="165" bestFit="1" customWidth="1"/>
    <col min="4327" max="4327" width="7.26953125" style="165" bestFit="1" customWidth="1"/>
    <col min="4328" max="4328" width="11.54296875" style="165" bestFit="1" customWidth="1"/>
    <col min="4329" max="4329" width="7.26953125" style="165" bestFit="1" customWidth="1"/>
    <col min="4330" max="4330" width="11.54296875" style="165" bestFit="1" customWidth="1"/>
    <col min="4331" max="4331" width="7.26953125" style="165" bestFit="1" customWidth="1"/>
    <col min="4332" max="4332" width="11.54296875" style="165" bestFit="1" customWidth="1"/>
    <col min="4333" max="4333" width="7.26953125" style="165" bestFit="1" customWidth="1"/>
    <col min="4334" max="4334" width="11.54296875" style="165" bestFit="1" customWidth="1"/>
    <col min="4335" max="4335" width="7.26953125" style="165" bestFit="1" customWidth="1"/>
    <col min="4336" max="4336" width="11.54296875" style="165" bestFit="1" customWidth="1"/>
    <col min="4337" max="4337" width="7.26953125" style="165" bestFit="1" customWidth="1"/>
    <col min="4338" max="4338" width="11.54296875" style="165" bestFit="1" customWidth="1"/>
    <col min="4339" max="4339" width="7.26953125" style="165" bestFit="1" customWidth="1"/>
    <col min="4340" max="4340" width="11.54296875" style="165" bestFit="1" customWidth="1"/>
    <col min="4341" max="4341" width="7.26953125" style="165" bestFit="1" customWidth="1"/>
    <col min="4342" max="4342" width="11.54296875" style="165" bestFit="1" customWidth="1"/>
    <col min="4343" max="4343" width="7.26953125" style="165" bestFit="1" customWidth="1"/>
    <col min="4344" max="4344" width="11.54296875" style="165" bestFit="1" customWidth="1"/>
    <col min="4345" max="4345" width="7.26953125" style="165" bestFit="1" customWidth="1"/>
    <col min="4346" max="4346" width="11.54296875" style="165" bestFit="1" customWidth="1"/>
    <col min="4347" max="4347" width="7.26953125" style="165" bestFit="1" customWidth="1"/>
    <col min="4348" max="4348" width="11.54296875" style="165" bestFit="1" customWidth="1"/>
    <col min="4349" max="4349" width="7.26953125" style="165" bestFit="1" customWidth="1"/>
    <col min="4350" max="4350" width="11.54296875" style="165" bestFit="1" customWidth="1"/>
    <col min="4351" max="4351" width="7.26953125" style="165" bestFit="1" customWidth="1"/>
    <col min="4352" max="4352" width="11.54296875" style="165" bestFit="1" customWidth="1"/>
    <col min="4353" max="4353" width="7.26953125" style="165" bestFit="1" customWidth="1"/>
    <col min="4354" max="4354" width="11.54296875" style="165" bestFit="1" customWidth="1"/>
    <col min="4355" max="4471" width="9.1796875" style="165"/>
    <col min="4472" max="4472" width="8" style="165" customWidth="1"/>
    <col min="4473" max="4473" width="63.1796875" style="165" customWidth="1"/>
    <col min="4474" max="4474" width="10.7265625" style="165" customWidth="1"/>
    <col min="4475" max="4475" width="9.26953125" style="165" customWidth="1"/>
    <col min="4476" max="4476" width="22" style="165" customWidth="1"/>
    <col min="4477" max="4477" width="14.26953125" style="165" customWidth="1"/>
    <col min="4478" max="4478" width="9.1796875" style="165"/>
    <col min="4479" max="4479" width="13.1796875" style="165" customWidth="1"/>
    <col min="4480" max="4570" width="9.1796875" style="165"/>
    <col min="4571" max="4571" width="7.54296875" style="165" bestFit="1" customWidth="1"/>
    <col min="4572" max="4572" width="62.81640625" style="165" bestFit="1" customWidth="1"/>
    <col min="4573" max="4573" width="10.7265625" style="165" bestFit="1" customWidth="1"/>
    <col min="4574" max="4574" width="6.26953125" style="165" bestFit="1" customWidth="1"/>
    <col min="4575" max="4575" width="5.81640625" style="165" bestFit="1" customWidth="1"/>
    <col min="4576" max="4576" width="15.453125" style="165" bestFit="1" customWidth="1"/>
    <col min="4577" max="4577" width="7.26953125" style="165" bestFit="1" customWidth="1"/>
    <col min="4578" max="4578" width="11.54296875" style="165" bestFit="1" customWidth="1"/>
    <col min="4579" max="4579" width="7.26953125" style="165" bestFit="1" customWidth="1"/>
    <col min="4580" max="4580" width="11.54296875" style="165" bestFit="1" customWidth="1"/>
    <col min="4581" max="4581" width="7.26953125" style="165" bestFit="1" customWidth="1"/>
    <col min="4582" max="4582" width="11.54296875" style="165" bestFit="1" customWidth="1"/>
    <col min="4583" max="4583" width="7.26953125" style="165" bestFit="1" customWidth="1"/>
    <col min="4584" max="4584" width="11.54296875" style="165" bestFit="1" customWidth="1"/>
    <col min="4585" max="4585" width="7.26953125" style="165" bestFit="1" customWidth="1"/>
    <col min="4586" max="4586" width="11.54296875" style="165" bestFit="1" customWidth="1"/>
    <col min="4587" max="4587" width="7.26953125" style="165" bestFit="1" customWidth="1"/>
    <col min="4588" max="4588" width="11.54296875" style="165" bestFit="1" customWidth="1"/>
    <col min="4589" max="4589" width="7.26953125" style="165" bestFit="1" customWidth="1"/>
    <col min="4590" max="4590" width="11.54296875" style="165" bestFit="1" customWidth="1"/>
    <col min="4591" max="4591" width="7.26953125" style="165" bestFit="1" customWidth="1"/>
    <col min="4592" max="4592" width="11.54296875" style="165" bestFit="1" customWidth="1"/>
    <col min="4593" max="4593" width="7.26953125" style="165" bestFit="1" customWidth="1"/>
    <col min="4594" max="4594" width="11.54296875" style="165" bestFit="1" customWidth="1"/>
    <col min="4595" max="4595" width="7.26953125" style="165" bestFit="1" customWidth="1"/>
    <col min="4596" max="4596" width="11.54296875" style="165" bestFit="1" customWidth="1"/>
    <col min="4597" max="4597" width="7.26953125" style="165" bestFit="1" customWidth="1"/>
    <col min="4598" max="4598" width="11.54296875" style="165" bestFit="1" customWidth="1"/>
    <col min="4599" max="4599" width="7.26953125" style="165" bestFit="1" customWidth="1"/>
    <col min="4600" max="4600" width="11.54296875" style="165" bestFit="1" customWidth="1"/>
    <col min="4601" max="4601" width="7.26953125" style="165" bestFit="1" customWidth="1"/>
    <col min="4602" max="4602" width="11.54296875" style="165" bestFit="1" customWidth="1"/>
    <col min="4603" max="4603" width="7.26953125" style="165" bestFit="1" customWidth="1"/>
    <col min="4604" max="4604" width="11.54296875" style="165" bestFit="1" customWidth="1"/>
    <col min="4605" max="4605" width="7.26953125" style="165" bestFit="1" customWidth="1"/>
    <col min="4606" max="4606" width="11.54296875" style="165" bestFit="1" customWidth="1"/>
    <col min="4607" max="4607" width="7.26953125" style="165" bestFit="1" customWidth="1"/>
    <col min="4608" max="4608" width="11.54296875" style="165" bestFit="1" customWidth="1"/>
    <col min="4609" max="4609" width="7.26953125" style="165" bestFit="1" customWidth="1"/>
    <col min="4610" max="4610" width="11.54296875" style="165" bestFit="1" customWidth="1"/>
    <col min="4611" max="4727" width="9.1796875" style="165"/>
    <col min="4728" max="4728" width="8" style="165" customWidth="1"/>
    <col min="4729" max="4729" width="63.1796875" style="165" customWidth="1"/>
    <col min="4730" max="4730" width="10.7265625" style="165" customWidth="1"/>
    <col min="4731" max="4731" width="9.26953125" style="165" customWidth="1"/>
    <col min="4732" max="4732" width="22" style="165" customWidth="1"/>
    <col min="4733" max="4733" width="14.26953125" style="165" customWidth="1"/>
    <col min="4734" max="4734" width="9.1796875" style="165"/>
    <col min="4735" max="4735" width="13.1796875" style="165" customWidth="1"/>
    <col min="4736" max="4826" width="9.1796875" style="165"/>
    <col min="4827" max="4827" width="7.54296875" style="165" bestFit="1" customWidth="1"/>
    <col min="4828" max="4828" width="62.81640625" style="165" bestFit="1" customWidth="1"/>
    <col min="4829" max="4829" width="10.7265625" style="165" bestFit="1" customWidth="1"/>
    <col min="4830" max="4830" width="6.26953125" style="165" bestFit="1" customWidth="1"/>
    <col min="4831" max="4831" width="5.81640625" style="165" bestFit="1" customWidth="1"/>
    <col min="4832" max="4832" width="15.453125" style="165" bestFit="1" customWidth="1"/>
    <col min="4833" max="4833" width="7.26953125" style="165" bestFit="1" customWidth="1"/>
    <col min="4834" max="4834" width="11.54296875" style="165" bestFit="1" customWidth="1"/>
    <col min="4835" max="4835" width="7.26953125" style="165" bestFit="1" customWidth="1"/>
    <col min="4836" max="4836" width="11.54296875" style="165" bestFit="1" customWidth="1"/>
    <col min="4837" max="4837" width="7.26953125" style="165" bestFit="1" customWidth="1"/>
    <col min="4838" max="4838" width="11.54296875" style="165" bestFit="1" customWidth="1"/>
    <col min="4839" max="4839" width="7.26953125" style="165" bestFit="1" customWidth="1"/>
    <col min="4840" max="4840" width="11.54296875" style="165" bestFit="1" customWidth="1"/>
    <col min="4841" max="4841" width="7.26953125" style="165" bestFit="1" customWidth="1"/>
    <col min="4842" max="4842" width="11.54296875" style="165" bestFit="1" customWidth="1"/>
    <col min="4843" max="4843" width="7.26953125" style="165" bestFit="1" customWidth="1"/>
    <col min="4844" max="4844" width="11.54296875" style="165" bestFit="1" customWidth="1"/>
    <col min="4845" max="4845" width="7.26953125" style="165" bestFit="1" customWidth="1"/>
    <col min="4846" max="4846" width="11.54296875" style="165" bestFit="1" customWidth="1"/>
    <col min="4847" max="4847" width="7.26953125" style="165" bestFit="1" customWidth="1"/>
    <col min="4848" max="4848" width="11.54296875" style="165" bestFit="1" customWidth="1"/>
    <col min="4849" max="4849" width="7.26953125" style="165" bestFit="1" customWidth="1"/>
    <col min="4850" max="4850" width="11.54296875" style="165" bestFit="1" customWidth="1"/>
    <col min="4851" max="4851" width="7.26953125" style="165" bestFit="1" customWidth="1"/>
    <col min="4852" max="4852" width="11.54296875" style="165" bestFit="1" customWidth="1"/>
    <col min="4853" max="4853" width="7.26953125" style="165" bestFit="1" customWidth="1"/>
    <col min="4854" max="4854" width="11.54296875" style="165" bestFit="1" customWidth="1"/>
    <col min="4855" max="4855" width="7.26953125" style="165" bestFit="1" customWidth="1"/>
    <col min="4856" max="4856" width="11.54296875" style="165" bestFit="1" customWidth="1"/>
    <col min="4857" max="4857" width="7.26953125" style="165" bestFit="1" customWidth="1"/>
    <col min="4858" max="4858" width="11.54296875" style="165" bestFit="1" customWidth="1"/>
    <col min="4859" max="4859" width="7.26953125" style="165" bestFit="1" customWidth="1"/>
    <col min="4860" max="4860" width="11.54296875" style="165" bestFit="1" customWidth="1"/>
    <col min="4861" max="4861" width="7.26953125" style="165" bestFit="1" customWidth="1"/>
    <col min="4862" max="4862" width="11.54296875" style="165" bestFit="1" customWidth="1"/>
    <col min="4863" max="4863" width="7.26953125" style="165" bestFit="1" customWidth="1"/>
    <col min="4864" max="4864" width="11.54296875" style="165" bestFit="1" customWidth="1"/>
    <col min="4865" max="4865" width="7.26953125" style="165" bestFit="1" customWidth="1"/>
    <col min="4866" max="4866" width="11.54296875" style="165" bestFit="1" customWidth="1"/>
    <col min="4867" max="4983" width="9.1796875" style="165"/>
    <col min="4984" max="4984" width="8" style="165" customWidth="1"/>
    <col min="4985" max="4985" width="63.1796875" style="165" customWidth="1"/>
    <col min="4986" max="4986" width="10.7265625" style="165" customWidth="1"/>
    <col min="4987" max="4987" width="9.26953125" style="165" customWidth="1"/>
    <col min="4988" max="4988" width="22" style="165" customWidth="1"/>
    <col min="4989" max="4989" width="14.26953125" style="165" customWidth="1"/>
    <col min="4990" max="4990" width="9.1796875" style="165"/>
    <col min="4991" max="4991" width="13.1796875" style="165" customWidth="1"/>
    <col min="4992" max="5082" width="9.1796875" style="165"/>
    <col min="5083" max="5083" width="7.54296875" style="165" bestFit="1" customWidth="1"/>
    <col min="5084" max="5084" width="62.81640625" style="165" bestFit="1" customWidth="1"/>
    <col min="5085" max="5085" width="10.7265625" style="165" bestFit="1" customWidth="1"/>
    <col min="5086" max="5086" width="6.26953125" style="165" bestFit="1" customWidth="1"/>
    <col min="5087" max="5087" width="5.81640625" style="165" bestFit="1" customWidth="1"/>
    <col min="5088" max="5088" width="15.453125" style="165" bestFit="1" customWidth="1"/>
    <col min="5089" max="5089" width="7.26953125" style="165" bestFit="1" customWidth="1"/>
    <col min="5090" max="5090" width="11.54296875" style="165" bestFit="1" customWidth="1"/>
    <col min="5091" max="5091" width="7.26953125" style="165" bestFit="1" customWidth="1"/>
    <col min="5092" max="5092" width="11.54296875" style="165" bestFit="1" customWidth="1"/>
    <col min="5093" max="5093" width="7.26953125" style="165" bestFit="1" customWidth="1"/>
    <col min="5094" max="5094" width="11.54296875" style="165" bestFit="1" customWidth="1"/>
    <col min="5095" max="5095" width="7.26953125" style="165" bestFit="1" customWidth="1"/>
    <col min="5096" max="5096" width="11.54296875" style="165" bestFit="1" customWidth="1"/>
    <col min="5097" max="5097" width="7.26953125" style="165" bestFit="1" customWidth="1"/>
    <col min="5098" max="5098" width="11.54296875" style="165" bestFit="1" customWidth="1"/>
    <col min="5099" max="5099" width="7.26953125" style="165" bestFit="1" customWidth="1"/>
    <col min="5100" max="5100" width="11.54296875" style="165" bestFit="1" customWidth="1"/>
    <col min="5101" max="5101" width="7.26953125" style="165" bestFit="1" customWidth="1"/>
    <col min="5102" max="5102" width="11.54296875" style="165" bestFit="1" customWidth="1"/>
    <col min="5103" max="5103" width="7.26953125" style="165" bestFit="1" customWidth="1"/>
    <col min="5104" max="5104" width="11.54296875" style="165" bestFit="1" customWidth="1"/>
    <col min="5105" max="5105" width="7.26953125" style="165" bestFit="1" customWidth="1"/>
    <col min="5106" max="5106" width="11.54296875" style="165" bestFit="1" customWidth="1"/>
    <col min="5107" max="5107" width="7.26953125" style="165" bestFit="1" customWidth="1"/>
    <col min="5108" max="5108" width="11.54296875" style="165" bestFit="1" customWidth="1"/>
    <col min="5109" max="5109" width="7.26953125" style="165" bestFit="1" customWidth="1"/>
    <col min="5110" max="5110" width="11.54296875" style="165" bestFit="1" customWidth="1"/>
    <col min="5111" max="5111" width="7.26953125" style="165" bestFit="1" customWidth="1"/>
    <col min="5112" max="5112" width="11.54296875" style="165" bestFit="1" customWidth="1"/>
    <col min="5113" max="5113" width="7.26953125" style="165" bestFit="1" customWidth="1"/>
    <col min="5114" max="5114" width="11.54296875" style="165" bestFit="1" customWidth="1"/>
    <col min="5115" max="5115" width="7.26953125" style="165" bestFit="1" customWidth="1"/>
    <col min="5116" max="5116" width="11.54296875" style="165" bestFit="1" customWidth="1"/>
    <col min="5117" max="5117" width="7.26953125" style="165" bestFit="1" customWidth="1"/>
    <col min="5118" max="5118" width="11.54296875" style="165" bestFit="1" customWidth="1"/>
    <col min="5119" max="5119" width="7.26953125" style="165" bestFit="1" customWidth="1"/>
    <col min="5120" max="5120" width="11.54296875" style="165" bestFit="1" customWidth="1"/>
    <col min="5121" max="5121" width="7.26953125" style="165" bestFit="1" customWidth="1"/>
    <col min="5122" max="5122" width="11.54296875" style="165" bestFit="1" customWidth="1"/>
    <col min="5123" max="5239" width="9.1796875" style="165"/>
    <col min="5240" max="5240" width="8" style="165" customWidth="1"/>
    <col min="5241" max="5241" width="63.1796875" style="165" customWidth="1"/>
    <col min="5242" max="5242" width="10.7265625" style="165" customWidth="1"/>
    <col min="5243" max="5243" width="9.26953125" style="165" customWidth="1"/>
    <col min="5244" max="5244" width="22" style="165" customWidth="1"/>
    <col min="5245" max="5245" width="14.26953125" style="165" customWidth="1"/>
    <col min="5246" max="5246" width="9.1796875" style="165"/>
    <col min="5247" max="5247" width="13.1796875" style="165" customWidth="1"/>
    <col min="5248" max="5338" width="9.1796875" style="165"/>
    <col min="5339" max="5339" width="7.54296875" style="165" bestFit="1" customWidth="1"/>
    <col min="5340" max="5340" width="62.81640625" style="165" bestFit="1" customWidth="1"/>
    <col min="5341" max="5341" width="10.7265625" style="165" bestFit="1" customWidth="1"/>
    <col min="5342" max="5342" width="6.26953125" style="165" bestFit="1" customWidth="1"/>
    <col min="5343" max="5343" width="5.81640625" style="165" bestFit="1" customWidth="1"/>
    <col min="5344" max="5344" width="15.453125" style="165" bestFit="1" customWidth="1"/>
    <col min="5345" max="5345" width="7.26953125" style="165" bestFit="1" customWidth="1"/>
    <col min="5346" max="5346" width="11.54296875" style="165" bestFit="1" customWidth="1"/>
    <col min="5347" max="5347" width="7.26953125" style="165" bestFit="1" customWidth="1"/>
    <col min="5348" max="5348" width="11.54296875" style="165" bestFit="1" customWidth="1"/>
    <col min="5349" max="5349" width="7.26953125" style="165" bestFit="1" customWidth="1"/>
    <col min="5350" max="5350" width="11.54296875" style="165" bestFit="1" customWidth="1"/>
    <col min="5351" max="5351" width="7.26953125" style="165" bestFit="1" customWidth="1"/>
    <col min="5352" max="5352" width="11.54296875" style="165" bestFit="1" customWidth="1"/>
    <col min="5353" max="5353" width="7.26953125" style="165" bestFit="1" customWidth="1"/>
    <col min="5354" max="5354" width="11.54296875" style="165" bestFit="1" customWidth="1"/>
    <col min="5355" max="5355" width="7.26953125" style="165" bestFit="1" customWidth="1"/>
    <col min="5356" max="5356" width="11.54296875" style="165" bestFit="1" customWidth="1"/>
    <col min="5357" max="5357" width="7.26953125" style="165" bestFit="1" customWidth="1"/>
    <col min="5358" max="5358" width="11.54296875" style="165" bestFit="1" customWidth="1"/>
    <col min="5359" max="5359" width="7.26953125" style="165" bestFit="1" customWidth="1"/>
    <col min="5360" max="5360" width="11.54296875" style="165" bestFit="1" customWidth="1"/>
    <col min="5361" max="5361" width="7.26953125" style="165" bestFit="1" customWidth="1"/>
    <col min="5362" max="5362" width="11.54296875" style="165" bestFit="1" customWidth="1"/>
    <col min="5363" max="5363" width="7.26953125" style="165" bestFit="1" customWidth="1"/>
    <col min="5364" max="5364" width="11.54296875" style="165" bestFit="1" customWidth="1"/>
    <col min="5365" max="5365" width="7.26953125" style="165" bestFit="1" customWidth="1"/>
    <col min="5366" max="5366" width="11.54296875" style="165" bestFit="1" customWidth="1"/>
    <col min="5367" max="5367" width="7.26953125" style="165" bestFit="1" customWidth="1"/>
    <col min="5368" max="5368" width="11.54296875" style="165" bestFit="1" customWidth="1"/>
    <col min="5369" max="5369" width="7.26953125" style="165" bestFit="1" customWidth="1"/>
    <col min="5370" max="5370" width="11.54296875" style="165" bestFit="1" customWidth="1"/>
    <col min="5371" max="5371" width="7.26953125" style="165" bestFit="1" customWidth="1"/>
    <col min="5372" max="5372" width="11.54296875" style="165" bestFit="1" customWidth="1"/>
    <col min="5373" max="5373" width="7.26953125" style="165" bestFit="1" customWidth="1"/>
    <col min="5374" max="5374" width="11.54296875" style="165" bestFit="1" customWidth="1"/>
    <col min="5375" max="5375" width="7.26953125" style="165" bestFit="1" customWidth="1"/>
    <col min="5376" max="5376" width="11.54296875" style="165" bestFit="1" customWidth="1"/>
    <col min="5377" max="5377" width="7.26953125" style="165" bestFit="1" customWidth="1"/>
    <col min="5378" max="5378" width="11.54296875" style="165" bestFit="1" customWidth="1"/>
    <col min="5379" max="5495" width="9.1796875" style="165"/>
    <col min="5496" max="5496" width="8" style="165" customWidth="1"/>
    <col min="5497" max="5497" width="63.1796875" style="165" customWidth="1"/>
    <col min="5498" max="5498" width="10.7265625" style="165" customWidth="1"/>
    <col min="5499" max="5499" width="9.26953125" style="165" customWidth="1"/>
    <col min="5500" max="5500" width="22" style="165" customWidth="1"/>
    <col min="5501" max="5501" width="14.26953125" style="165" customWidth="1"/>
    <col min="5502" max="5502" width="9.1796875" style="165"/>
    <col min="5503" max="5503" width="13.1796875" style="165" customWidth="1"/>
    <col min="5504" max="5594" width="9.1796875" style="165"/>
    <col min="5595" max="5595" width="7.54296875" style="165" bestFit="1" customWidth="1"/>
    <col min="5596" max="5596" width="62.81640625" style="165" bestFit="1" customWidth="1"/>
    <col min="5597" max="5597" width="10.7265625" style="165" bestFit="1" customWidth="1"/>
    <col min="5598" max="5598" width="6.26953125" style="165" bestFit="1" customWidth="1"/>
    <col min="5599" max="5599" width="5.81640625" style="165" bestFit="1" customWidth="1"/>
    <col min="5600" max="5600" width="15.453125" style="165" bestFit="1" customWidth="1"/>
    <col min="5601" max="5601" width="7.26953125" style="165" bestFit="1" customWidth="1"/>
    <col min="5602" max="5602" width="11.54296875" style="165" bestFit="1" customWidth="1"/>
    <col min="5603" max="5603" width="7.26953125" style="165" bestFit="1" customWidth="1"/>
    <col min="5604" max="5604" width="11.54296875" style="165" bestFit="1" customWidth="1"/>
    <col min="5605" max="5605" width="7.26953125" style="165" bestFit="1" customWidth="1"/>
    <col min="5606" max="5606" width="11.54296875" style="165" bestFit="1" customWidth="1"/>
    <col min="5607" max="5607" width="7.26953125" style="165" bestFit="1" customWidth="1"/>
    <col min="5608" max="5608" width="11.54296875" style="165" bestFit="1" customWidth="1"/>
    <col min="5609" max="5609" width="7.26953125" style="165" bestFit="1" customWidth="1"/>
    <col min="5610" max="5610" width="11.54296875" style="165" bestFit="1" customWidth="1"/>
    <col min="5611" max="5611" width="7.26953125" style="165" bestFit="1" customWidth="1"/>
    <col min="5612" max="5612" width="11.54296875" style="165" bestFit="1" customWidth="1"/>
    <col min="5613" max="5613" width="7.26953125" style="165" bestFit="1" customWidth="1"/>
    <col min="5614" max="5614" width="11.54296875" style="165" bestFit="1" customWidth="1"/>
    <col min="5615" max="5615" width="7.26953125" style="165" bestFit="1" customWidth="1"/>
    <col min="5616" max="5616" width="11.54296875" style="165" bestFit="1" customWidth="1"/>
    <col min="5617" max="5617" width="7.26953125" style="165" bestFit="1" customWidth="1"/>
    <col min="5618" max="5618" width="11.54296875" style="165" bestFit="1" customWidth="1"/>
    <col min="5619" max="5619" width="7.26953125" style="165" bestFit="1" customWidth="1"/>
    <col min="5620" max="5620" width="11.54296875" style="165" bestFit="1" customWidth="1"/>
    <col min="5621" max="5621" width="7.26953125" style="165" bestFit="1" customWidth="1"/>
    <col min="5622" max="5622" width="11.54296875" style="165" bestFit="1" customWidth="1"/>
    <col min="5623" max="5623" width="7.26953125" style="165" bestFit="1" customWidth="1"/>
    <col min="5624" max="5624" width="11.54296875" style="165" bestFit="1" customWidth="1"/>
    <col min="5625" max="5625" width="7.26953125" style="165" bestFit="1" customWidth="1"/>
    <col min="5626" max="5626" width="11.54296875" style="165" bestFit="1" customWidth="1"/>
    <col min="5627" max="5627" width="7.26953125" style="165" bestFit="1" customWidth="1"/>
    <col min="5628" max="5628" width="11.54296875" style="165" bestFit="1" customWidth="1"/>
    <col min="5629" max="5629" width="7.26953125" style="165" bestFit="1" customWidth="1"/>
    <col min="5630" max="5630" width="11.54296875" style="165" bestFit="1" customWidth="1"/>
    <col min="5631" max="5631" width="7.26953125" style="165" bestFit="1" customWidth="1"/>
    <col min="5632" max="5632" width="11.54296875" style="165" bestFit="1" customWidth="1"/>
    <col min="5633" max="5633" width="7.26953125" style="165" bestFit="1" customWidth="1"/>
    <col min="5634" max="5634" width="11.54296875" style="165" bestFit="1" customWidth="1"/>
    <col min="5635" max="5751" width="9.1796875" style="165"/>
    <col min="5752" max="5752" width="8" style="165" customWidth="1"/>
    <col min="5753" max="5753" width="63.1796875" style="165" customWidth="1"/>
    <col min="5754" max="5754" width="10.7265625" style="165" customWidth="1"/>
    <col min="5755" max="5755" width="9.26953125" style="165" customWidth="1"/>
    <col min="5756" max="5756" width="22" style="165" customWidth="1"/>
    <col min="5757" max="5757" width="14.26953125" style="165" customWidth="1"/>
    <col min="5758" max="5758" width="9.1796875" style="165"/>
    <col min="5759" max="5759" width="13.1796875" style="165" customWidth="1"/>
    <col min="5760" max="5850" width="9.1796875" style="165"/>
    <col min="5851" max="5851" width="7.54296875" style="165" bestFit="1" customWidth="1"/>
    <col min="5852" max="5852" width="62.81640625" style="165" bestFit="1" customWidth="1"/>
    <col min="5853" max="5853" width="10.7265625" style="165" bestFit="1" customWidth="1"/>
    <col min="5854" max="5854" width="6.26953125" style="165" bestFit="1" customWidth="1"/>
    <col min="5855" max="5855" width="5.81640625" style="165" bestFit="1" customWidth="1"/>
    <col min="5856" max="5856" width="15.453125" style="165" bestFit="1" customWidth="1"/>
    <col min="5857" max="5857" width="7.26953125" style="165" bestFit="1" customWidth="1"/>
    <col min="5858" max="5858" width="11.54296875" style="165" bestFit="1" customWidth="1"/>
    <col min="5859" max="5859" width="7.26953125" style="165" bestFit="1" customWidth="1"/>
    <col min="5860" max="5860" width="11.54296875" style="165" bestFit="1" customWidth="1"/>
    <col min="5861" max="5861" width="7.26953125" style="165" bestFit="1" customWidth="1"/>
    <col min="5862" max="5862" width="11.54296875" style="165" bestFit="1" customWidth="1"/>
    <col min="5863" max="5863" width="7.26953125" style="165" bestFit="1" customWidth="1"/>
    <col min="5864" max="5864" width="11.54296875" style="165" bestFit="1" customWidth="1"/>
    <col min="5865" max="5865" width="7.26953125" style="165" bestFit="1" customWidth="1"/>
    <col min="5866" max="5866" width="11.54296875" style="165" bestFit="1" customWidth="1"/>
    <col min="5867" max="5867" width="7.26953125" style="165" bestFit="1" customWidth="1"/>
    <col min="5868" max="5868" width="11.54296875" style="165" bestFit="1" customWidth="1"/>
    <col min="5869" max="5869" width="7.26953125" style="165" bestFit="1" customWidth="1"/>
    <col min="5870" max="5870" width="11.54296875" style="165" bestFit="1" customWidth="1"/>
    <col min="5871" max="5871" width="7.26953125" style="165" bestFit="1" customWidth="1"/>
    <col min="5872" max="5872" width="11.54296875" style="165" bestFit="1" customWidth="1"/>
    <col min="5873" max="5873" width="7.26953125" style="165" bestFit="1" customWidth="1"/>
    <col min="5874" max="5874" width="11.54296875" style="165" bestFit="1" customWidth="1"/>
    <col min="5875" max="5875" width="7.26953125" style="165" bestFit="1" customWidth="1"/>
    <col min="5876" max="5876" width="11.54296875" style="165" bestFit="1" customWidth="1"/>
    <col min="5877" max="5877" width="7.26953125" style="165" bestFit="1" customWidth="1"/>
    <col min="5878" max="5878" width="11.54296875" style="165" bestFit="1" customWidth="1"/>
    <col min="5879" max="5879" width="7.26953125" style="165" bestFit="1" customWidth="1"/>
    <col min="5880" max="5880" width="11.54296875" style="165" bestFit="1" customWidth="1"/>
    <col min="5881" max="5881" width="7.26953125" style="165" bestFit="1" customWidth="1"/>
    <col min="5882" max="5882" width="11.54296875" style="165" bestFit="1" customWidth="1"/>
    <col min="5883" max="5883" width="7.26953125" style="165" bestFit="1" customWidth="1"/>
    <col min="5884" max="5884" width="11.54296875" style="165" bestFit="1" customWidth="1"/>
    <col min="5885" max="5885" width="7.26953125" style="165" bestFit="1" customWidth="1"/>
    <col min="5886" max="5886" width="11.54296875" style="165" bestFit="1" customWidth="1"/>
    <col min="5887" max="5887" width="7.26953125" style="165" bestFit="1" customWidth="1"/>
    <col min="5888" max="5888" width="11.54296875" style="165" bestFit="1" customWidth="1"/>
    <col min="5889" max="5889" width="7.26953125" style="165" bestFit="1" customWidth="1"/>
    <col min="5890" max="5890" width="11.54296875" style="165" bestFit="1" customWidth="1"/>
    <col min="5891" max="6007" width="9.1796875" style="165"/>
    <col min="6008" max="6008" width="8" style="165" customWidth="1"/>
    <col min="6009" max="6009" width="63.1796875" style="165" customWidth="1"/>
    <col min="6010" max="6010" width="10.7265625" style="165" customWidth="1"/>
    <col min="6011" max="6011" width="9.26953125" style="165" customWidth="1"/>
    <col min="6012" max="6012" width="22" style="165" customWidth="1"/>
    <col min="6013" max="6013" width="14.26953125" style="165" customWidth="1"/>
    <col min="6014" max="6014" width="9.1796875" style="165"/>
    <col min="6015" max="6015" width="13.1796875" style="165" customWidth="1"/>
    <col min="6016" max="6106" width="9.1796875" style="165"/>
    <col min="6107" max="6107" width="7.54296875" style="165" bestFit="1" customWidth="1"/>
    <col min="6108" max="6108" width="62.81640625" style="165" bestFit="1" customWidth="1"/>
    <col min="6109" max="6109" width="10.7265625" style="165" bestFit="1" customWidth="1"/>
    <col min="6110" max="6110" width="6.26953125" style="165" bestFit="1" customWidth="1"/>
    <col min="6111" max="6111" width="5.81640625" style="165" bestFit="1" customWidth="1"/>
    <col min="6112" max="6112" width="15.453125" style="165" bestFit="1" customWidth="1"/>
    <col min="6113" max="6113" width="7.26953125" style="165" bestFit="1" customWidth="1"/>
    <col min="6114" max="6114" width="11.54296875" style="165" bestFit="1" customWidth="1"/>
    <col min="6115" max="6115" width="7.26953125" style="165" bestFit="1" customWidth="1"/>
    <col min="6116" max="6116" width="11.54296875" style="165" bestFit="1" customWidth="1"/>
    <col min="6117" max="6117" width="7.26953125" style="165" bestFit="1" customWidth="1"/>
    <col min="6118" max="6118" width="11.54296875" style="165" bestFit="1" customWidth="1"/>
    <col min="6119" max="6119" width="7.26953125" style="165" bestFit="1" customWidth="1"/>
    <col min="6120" max="6120" width="11.54296875" style="165" bestFit="1" customWidth="1"/>
    <col min="6121" max="6121" width="7.26953125" style="165" bestFit="1" customWidth="1"/>
    <col min="6122" max="6122" width="11.54296875" style="165" bestFit="1" customWidth="1"/>
    <col min="6123" max="6123" width="7.26953125" style="165" bestFit="1" customWidth="1"/>
    <col min="6124" max="6124" width="11.54296875" style="165" bestFit="1" customWidth="1"/>
    <col min="6125" max="6125" width="7.26953125" style="165" bestFit="1" customWidth="1"/>
    <col min="6126" max="6126" width="11.54296875" style="165" bestFit="1" customWidth="1"/>
    <col min="6127" max="6127" width="7.26953125" style="165" bestFit="1" customWidth="1"/>
    <col min="6128" max="6128" width="11.54296875" style="165" bestFit="1" customWidth="1"/>
    <col min="6129" max="6129" width="7.26953125" style="165" bestFit="1" customWidth="1"/>
    <col min="6130" max="6130" width="11.54296875" style="165" bestFit="1" customWidth="1"/>
    <col min="6131" max="6131" width="7.26953125" style="165" bestFit="1" customWidth="1"/>
    <col min="6132" max="6132" width="11.54296875" style="165" bestFit="1" customWidth="1"/>
    <col min="6133" max="6133" width="7.26953125" style="165" bestFit="1" customWidth="1"/>
    <col min="6134" max="6134" width="11.54296875" style="165" bestFit="1" customWidth="1"/>
    <col min="6135" max="6135" width="7.26953125" style="165" bestFit="1" customWidth="1"/>
    <col min="6136" max="6136" width="11.54296875" style="165" bestFit="1" customWidth="1"/>
    <col min="6137" max="6137" width="7.26953125" style="165" bestFit="1" customWidth="1"/>
    <col min="6138" max="6138" width="11.54296875" style="165" bestFit="1" customWidth="1"/>
    <col min="6139" max="6139" width="7.26953125" style="165" bestFit="1" customWidth="1"/>
    <col min="6140" max="6140" width="11.54296875" style="165" bestFit="1" customWidth="1"/>
    <col min="6141" max="6141" width="7.26953125" style="165" bestFit="1" customWidth="1"/>
    <col min="6142" max="6142" width="11.54296875" style="165" bestFit="1" customWidth="1"/>
    <col min="6143" max="6143" width="7.26953125" style="165" bestFit="1" customWidth="1"/>
    <col min="6144" max="6144" width="11.54296875" style="165" bestFit="1" customWidth="1"/>
    <col min="6145" max="6145" width="7.26953125" style="165" bestFit="1" customWidth="1"/>
    <col min="6146" max="6146" width="11.54296875" style="165" bestFit="1" customWidth="1"/>
    <col min="6147" max="6263" width="9.1796875" style="165"/>
    <col min="6264" max="6264" width="8" style="165" customWidth="1"/>
    <col min="6265" max="6265" width="63.1796875" style="165" customWidth="1"/>
    <col min="6266" max="6266" width="10.7265625" style="165" customWidth="1"/>
    <col min="6267" max="6267" width="9.26953125" style="165" customWidth="1"/>
    <col min="6268" max="6268" width="22" style="165" customWidth="1"/>
    <col min="6269" max="6269" width="14.26953125" style="165" customWidth="1"/>
    <col min="6270" max="6270" width="9.1796875" style="165"/>
    <col min="6271" max="6271" width="13.1796875" style="165" customWidth="1"/>
    <col min="6272" max="6362" width="9.1796875" style="165"/>
    <col min="6363" max="6363" width="7.54296875" style="165" bestFit="1" customWidth="1"/>
    <col min="6364" max="6364" width="62.81640625" style="165" bestFit="1" customWidth="1"/>
    <col min="6365" max="6365" width="10.7265625" style="165" bestFit="1" customWidth="1"/>
    <col min="6366" max="6366" width="6.26953125" style="165" bestFit="1" customWidth="1"/>
    <col min="6367" max="6367" width="5.81640625" style="165" bestFit="1" customWidth="1"/>
    <col min="6368" max="6368" width="15.453125" style="165" bestFit="1" customWidth="1"/>
    <col min="6369" max="6369" width="7.26953125" style="165" bestFit="1" customWidth="1"/>
    <col min="6370" max="6370" width="11.54296875" style="165" bestFit="1" customWidth="1"/>
    <col min="6371" max="6371" width="7.26953125" style="165" bestFit="1" customWidth="1"/>
    <col min="6372" max="6372" width="11.54296875" style="165" bestFit="1" customWidth="1"/>
    <col min="6373" max="6373" width="7.26953125" style="165" bestFit="1" customWidth="1"/>
    <col min="6374" max="6374" width="11.54296875" style="165" bestFit="1" customWidth="1"/>
    <col min="6375" max="6375" width="7.26953125" style="165" bestFit="1" customWidth="1"/>
    <col min="6376" max="6376" width="11.54296875" style="165" bestFit="1" customWidth="1"/>
    <col min="6377" max="6377" width="7.26953125" style="165" bestFit="1" customWidth="1"/>
    <col min="6378" max="6378" width="11.54296875" style="165" bestFit="1" customWidth="1"/>
    <col min="6379" max="6379" width="7.26953125" style="165" bestFit="1" customWidth="1"/>
    <col min="6380" max="6380" width="11.54296875" style="165" bestFit="1" customWidth="1"/>
    <col min="6381" max="6381" width="7.26953125" style="165" bestFit="1" customWidth="1"/>
    <col min="6382" max="6382" width="11.54296875" style="165" bestFit="1" customWidth="1"/>
    <col min="6383" max="6383" width="7.26953125" style="165" bestFit="1" customWidth="1"/>
    <col min="6384" max="6384" width="11.54296875" style="165" bestFit="1" customWidth="1"/>
    <col min="6385" max="6385" width="7.26953125" style="165" bestFit="1" customWidth="1"/>
    <col min="6386" max="6386" width="11.54296875" style="165" bestFit="1" customWidth="1"/>
    <col min="6387" max="6387" width="7.26953125" style="165" bestFit="1" customWidth="1"/>
    <col min="6388" max="6388" width="11.54296875" style="165" bestFit="1" customWidth="1"/>
    <col min="6389" max="6389" width="7.26953125" style="165" bestFit="1" customWidth="1"/>
    <col min="6390" max="6390" width="11.54296875" style="165" bestFit="1" customWidth="1"/>
    <col min="6391" max="6391" width="7.26953125" style="165" bestFit="1" customWidth="1"/>
    <col min="6392" max="6392" width="11.54296875" style="165" bestFit="1" customWidth="1"/>
    <col min="6393" max="6393" width="7.26953125" style="165" bestFit="1" customWidth="1"/>
    <col min="6394" max="6394" width="11.54296875" style="165" bestFit="1" customWidth="1"/>
    <col min="6395" max="6395" width="7.26953125" style="165" bestFit="1" customWidth="1"/>
    <col min="6396" max="6396" width="11.54296875" style="165" bestFit="1" customWidth="1"/>
    <col min="6397" max="6397" width="7.26953125" style="165" bestFit="1" customWidth="1"/>
    <col min="6398" max="6398" width="11.54296875" style="165" bestFit="1" customWidth="1"/>
    <col min="6399" max="6399" width="7.26953125" style="165" bestFit="1" customWidth="1"/>
    <col min="6400" max="6400" width="11.54296875" style="165" bestFit="1" customWidth="1"/>
    <col min="6401" max="6401" width="7.26953125" style="165" bestFit="1" customWidth="1"/>
    <col min="6402" max="6402" width="11.54296875" style="165" bestFit="1" customWidth="1"/>
    <col min="6403" max="6519" width="9.1796875" style="165"/>
    <col min="6520" max="6520" width="8" style="165" customWidth="1"/>
    <col min="6521" max="6521" width="63.1796875" style="165" customWidth="1"/>
    <col min="6522" max="6522" width="10.7265625" style="165" customWidth="1"/>
    <col min="6523" max="6523" width="9.26953125" style="165" customWidth="1"/>
    <col min="6524" max="6524" width="22" style="165" customWidth="1"/>
    <col min="6525" max="6525" width="14.26953125" style="165" customWidth="1"/>
    <col min="6526" max="6526" width="9.1796875" style="165"/>
    <col min="6527" max="6527" width="13.1796875" style="165" customWidth="1"/>
    <col min="6528" max="6618" width="9.1796875" style="165"/>
    <col min="6619" max="6619" width="7.54296875" style="165" bestFit="1" customWidth="1"/>
    <col min="6620" max="6620" width="62.81640625" style="165" bestFit="1" customWidth="1"/>
    <col min="6621" max="6621" width="10.7265625" style="165" bestFit="1" customWidth="1"/>
    <col min="6622" max="6622" width="6.26953125" style="165" bestFit="1" customWidth="1"/>
    <col min="6623" max="6623" width="5.81640625" style="165" bestFit="1" customWidth="1"/>
    <col min="6624" max="6624" width="15.453125" style="165" bestFit="1" customWidth="1"/>
    <col min="6625" max="6625" width="7.26953125" style="165" bestFit="1" customWidth="1"/>
    <col min="6626" max="6626" width="11.54296875" style="165" bestFit="1" customWidth="1"/>
    <col min="6627" max="6627" width="7.26953125" style="165" bestFit="1" customWidth="1"/>
    <col min="6628" max="6628" width="11.54296875" style="165" bestFit="1" customWidth="1"/>
    <col min="6629" max="6629" width="7.26953125" style="165" bestFit="1" customWidth="1"/>
    <col min="6630" max="6630" width="11.54296875" style="165" bestFit="1" customWidth="1"/>
    <col min="6631" max="6631" width="7.26953125" style="165" bestFit="1" customWidth="1"/>
    <col min="6632" max="6632" width="11.54296875" style="165" bestFit="1" customWidth="1"/>
    <col min="6633" max="6633" width="7.26953125" style="165" bestFit="1" customWidth="1"/>
    <col min="6634" max="6634" width="11.54296875" style="165" bestFit="1" customWidth="1"/>
    <col min="6635" max="6635" width="7.26953125" style="165" bestFit="1" customWidth="1"/>
    <col min="6636" max="6636" width="11.54296875" style="165" bestFit="1" customWidth="1"/>
    <col min="6637" max="6637" width="7.26953125" style="165" bestFit="1" customWidth="1"/>
    <col min="6638" max="6638" width="11.54296875" style="165" bestFit="1" customWidth="1"/>
    <col min="6639" max="6639" width="7.26953125" style="165" bestFit="1" customWidth="1"/>
    <col min="6640" max="6640" width="11.54296875" style="165" bestFit="1" customWidth="1"/>
    <col min="6641" max="6641" width="7.26953125" style="165" bestFit="1" customWidth="1"/>
    <col min="6642" max="6642" width="11.54296875" style="165" bestFit="1" customWidth="1"/>
    <col min="6643" max="6643" width="7.26953125" style="165" bestFit="1" customWidth="1"/>
    <col min="6644" max="6644" width="11.54296875" style="165" bestFit="1" customWidth="1"/>
    <col min="6645" max="6645" width="7.26953125" style="165" bestFit="1" customWidth="1"/>
    <col min="6646" max="6646" width="11.54296875" style="165" bestFit="1" customWidth="1"/>
    <col min="6647" max="6647" width="7.26953125" style="165" bestFit="1" customWidth="1"/>
    <col min="6648" max="6648" width="11.54296875" style="165" bestFit="1" customWidth="1"/>
    <col min="6649" max="6649" width="7.26953125" style="165" bestFit="1" customWidth="1"/>
    <col min="6650" max="6650" width="11.54296875" style="165" bestFit="1" customWidth="1"/>
    <col min="6651" max="6651" width="7.26953125" style="165" bestFit="1" customWidth="1"/>
    <col min="6652" max="6652" width="11.54296875" style="165" bestFit="1" customWidth="1"/>
    <col min="6653" max="6653" width="7.26953125" style="165" bestFit="1" customWidth="1"/>
    <col min="6654" max="6654" width="11.54296875" style="165" bestFit="1" customWidth="1"/>
    <col min="6655" max="6655" width="7.26953125" style="165" bestFit="1" customWidth="1"/>
    <col min="6656" max="6656" width="11.54296875" style="165" bestFit="1" customWidth="1"/>
    <col min="6657" max="6657" width="7.26953125" style="165" bestFit="1" customWidth="1"/>
    <col min="6658" max="6658" width="11.54296875" style="165" bestFit="1" customWidth="1"/>
    <col min="6659" max="6775" width="9.1796875" style="165"/>
    <col min="6776" max="6776" width="8" style="165" customWidth="1"/>
    <col min="6777" max="6777" width="63.1796875" style="165" customWidth="1"/>
    <col min="6778" max="6778" width="10.7265625" style="165" customWidth="1"/>
    <col min="6779" max="6779" width="9.26953125" style="165" customWidth="1"/>
    <col min="6780" max="6780" width="22" style="165" customWidth="1"/>
    <col min="6781" max="6781" width="14.26953125" style="165" customWidth="1"/>
    <col min="6782" max="6782" width="9.1796875" style="165"/>
    <col min="6783" max="6783" width="13.1796875" style="165" customWidth="1"/>
    <col min="6784" max="6874" width="9.1796875" style="165"/>
    <col min="6875" max="6875" width="7.54296875" style="165" bestFit="1" customWidth="1"/>
    <col min="6876" max="6876" width="62.81640625" style="165" bestFit="1" customWidth="1"/>
    <col min="6877" max="6877" width="10.7265625" style="165" bestFit="1" customWidth="1"/>
    <col min="6878" max="6878" width="6.26953125" style="165" bestFit="1" customWidth="1"/>
    <col min="6879" max="6879" width="5.81640625" style="165" bestFit="1" customWidth="1"/>
    <col min="6880" max="6880" width="15.453125" style="165" bestFit="1" customWidth="1"/>
    <col min="6881" max="6881" width="7.26953125" style="165" bestFit="1" customWidth="1"/>
    <col min="6882" max="6882" width="11.54296875" style="165" bestFit="1" customWidth="1"/>
    <col min="6883" max="6883" width="7.26953125" style="165" bestFit="1" customWidth="1"/>
    <col min="6884" max="6884" width="11.54296875" style="165" bestFit="1" customWidth="1"/>
    <col min="6885" max="6885" width="7.26953125" style="165" bestFit="1" customWidth="1"/>
    <col min="6886" max="6886" width="11.54296875" style="165" bestFit="1" customWidth="1"/>
    <col min="6887" max="6887" width="7.26953125" style="165" bestFit="1" customWidth="1"/>
    <col min="6888" max="6888" width="11.54296875" style="165" bestFit="1" customWidth="1"/>
    <col min="6889" max="6889" width="7.26953125" style="165" bestFit="1" customWidth="1"/>
    <col min="6890" max="6890" width="11.54296875" style="165" bestFit="1" customWidth="1"/>
    <col min="6891" max="6891" width="7.26953125" style="165" bestFit="1" customWidth="1"/>
    <col min="6892" max="6892" width="11.54296875" style="165" bestFit="1" customWidth="1"/>
    <col min="6893" max="6893" width="7.26953125" style="165" bestFit="1" customWidth="1"/>
    <col min="6894" max="6894" width="11.54296875" style="165" bestFit="1" customWidth="1"/>
    <col min="6895" max="6895" width="7.26953125" style="165" bestFit="1" customWidth="1"/>
    <col min="6896" max="6896" width="11.54296875" style="165" bestFit="1" customWidth="1"/>
    <col min="6897" max="6897" width="7.26953125" style="165" bestFit="1" customWidth="1"/>
    <col min="6898" max="6898" width="11.54296875" style="165" bestFit="1" customWidth="1"/>
    <col min="6899" max="6899" width="7.26953125" style="165" bestFit="1" customWidth="1"/>
    <col min="6900" max="6900" width="11.54296875" style="165" bestFit="1" customWidth="1"/>
    <col min="6901" max="6901" width="7.26953125" style="165" bestFit="1" customWidth="1"/>
    <col min="6902" max="6902" width="11.54296875" style="165" bestFit="1" customWidth="1"/>
    <col min="6903" max="6903" width="7.26953125" style="165" bestFit="1" customWidth="1"/>
    <col min="6904" max="6904" width="11.54296875" style="165" bestFit="1" customWidth="1"/>
    <col min="6905" max="6905" width="7.26953125" style="165" bestFit="1" customWidth="1"/>
    <col min="6906" max="6906" width="11.54296875" style="165" bestFit="1" customWidth="1"/>
    <col min="6907" max="6907" width="7.26953125" style="165" bestFit="1" customWidth="1"/>
    <col min="6908" max="6908" width="11.54296875" style="165" bestFit="1" customWidth="1"/>
    <col min="6909" max="6909" width="7.26953125" style="165" bestFit="1" customWidth="1"/>
    <col min="6910" max="6910" width="11.54296875" style="165" bestFit="1" customWidth="1"/>
    <col min="6911" max="6911" width="7.26953125" style="165" bestFit="1" customWidth="1"/>
    <col min="6912" max="6912" width="11.54296875" style="165" bestFit="1" customWidth="1"/>
    <col min="6913" max="6913" width="7.26953125" style="165" bestFit="1" customWidth="1"/>
    <col min="6914" max="6914" width="11.54296875" style="165" bestFit="1" customWidth="1"/>
    <col min="6915" max="7031" width="9.1796875" style="165"/>
    <col min="7032" max="7032" width="8" style="165" customWidth="1"/>
    <col min="7033" max="7033" width="63.1796875" style="165" customWidth="1"/>
    <col min="7034" max="7034" width="10.7265625" style="165" customWidth="1"/>
    <col min="7035" max="7035" width="9.26953125" style="165" customWidth="1"/>
    <col min="7036" max="7036" width="22" style="165" customWidth="1"/>
    <col min="7037" max="7037" width="14.26953125" style="165" customWidth="1"/>
    <col min="7038" max="7038" width="9.1796875" style="165"/>
    <col min="7039" max="7039" width="13.1796875" style="165" customWidth="1"/>
    <col min="7040" max="7130" width="9.1796875" style="165"/>
    <col min="7131" max="7131" width="7.54296875" style="165" bestFit="1" customWidth="1"/>
    <col min="7132" max="7132" width="62.81640625" style="165" bestFit="1" customWidth="1"/>
    <col min="7133" max="7133" width="10.7265625" style="165" bestFit="1" customWidth="1"/>
    <col min="7134" max="7134" width="6.26953125" style="165" bestFit="1" customWidth="1"/>
    <col min="7135" max="7135" width="5.81640625" style="165" bestFit="1" customWidth="1"/>
    <col min="7136" max="7136" width="15.453125" style="165" bestFit="1" customWidth="1"/>
    <col min="7137" max="7137" width="7.26953125" style="165" bestFit="1" customWidth="1"/>
    <col min="7138" max="7138" width="11.54296875" style="165" bestFit="1" customWidth="1"/>
    <col min="7139" max="7139" width="7.26953125" style="165" bestFit="1" customWidth="1"/>
    <col min="7140" max="7140" width="11.54296875" style="165" bestFit="1" customWidth="1"/>
    <col min="7141" max="7141" width="7.26953125" style="165" bestFit="1" customWidth="1"/>
    <col min="7142" max="7142" width="11.54296875" style="165" bestFit="1" customWidth="1"/>
    <col min="7143" max="7143" width="7.26953125" style="165" bestFit="1" customWidth="1"/>
    <col min="7144" max="7144" width="11.54296875" style="165" bestFit="1" customWidth="1"/>
    <col min="7145" max="7145" width="7.26953125" style="165" bestFit="1" customWidth="1"/>
    <col min="7146" max="7146" width="11.54296875" style="165" bestFit="1" customWidth="1"/>
    <col min="7147" max="7147" width="7.26953125" style="165" bestFit="1" customWidth="1"/>
    <col min="7148" max="7148" width="11.54296875" style="165" bestFit="1" customWidth="1"/>
    <col min="7149" max="7149" width="7.26953125" style="165" bestFit="1" customWidth="1"/>
    <col min="7150" max="7150" width="11.54296875" style="165" bestFit="1" customWidth="1"/>
    <col min="7151" max="7151" width="7.26953125" style="165" bestFit="1" customWidth="1"/>
    <col min="7152" max="7152" width="11.54296875" style="165" bestFit="1" customWidth="1"/>
    <col min="7153" max="7153" width="7.26953125" style="165" bestFit="1" customWidth="1"/>
    <col min="7154" max="7154" width="11.54296875" style="165" bestFit="1" customWidth="1"/>
    <col min="7155" max="7155" width="7.26953125" style="165" bestFit="1" customWidth="1"/>
    <col min="7156" max="7156" width="11.54296875" style="165" bestFit="1" customWidth="1"/>
    <col min="7157" max="7157" width="7.26953125" style="165" bestFit="1" customWidth="1"/>
    <col min="7158" max="7158" width="11.54296875" style="165" bestFit="1" customWidth="1"/>
    <col min="7159" max="7159" width="7.26953125" style="165" bestFit="1" customWidth="1"/>
    <col min="7160" max="7160" width="11.54296875" style="165" bestFit="1" customWidth="1"/>
    <col min="7161" max="7161" width="7.26953125" style="165" bestFit="1" customWidth="1"/>
    <col min="7162" max="7162" width="11.54296875" style="165" bestFit="1" customWidth="1"/>
    <col min="7163" max="7163" width="7.26953125" style="165" bestFit="1" customWidth="1"/>
    <col min="7164" max="7164" width="11.54296875" style="165" bestFit="1" customWidth="1"/>
    <col min="7165" max="7165" width="7.26953125" style="165" bestFit="1" customWidth="1"/>
    <col min="7166" max="7166" width="11.54296875" style="165" bestFit="1" customWidth="1"/>
    <col min="7167" max="7167" width="7.26953125" style="165" bestFit="1" customWidth="1"/>
    <col min="7168" max="7168" width="11.54296875" style="165" bestFit="1" customWidth="1"/>
    <col min="7169" max="7169" width="7.26953125" style="165" bestFit="1" customWidth="1"/>
    <col min="7170" max="7170" width="11.54296875" style="165" bestFit="1" customWidth="1"/>
    <col min="7171" max="7287" width="9.1796875" style="165"/>
    <col min="7288" max="7288" width="8" style="165" customWidth="1"/>
    <col min="7289" max="7289" width="63.1796875" style="165" customWidth="1"/>
    <col min="7290" max="7290" width="10.7265625" style="165" customWidth="1"/>
    <col min="7291" max="7291" width="9.26953125" style="165" customWidth="1"/>
    <col min="7292" max="7292" width="22" style="165" customWidth="1"/>
    <col min="7293" max="7293" width="14.26953125" style="165" customWidth="1"/>
    <col min="7294" max="7294" width="9.1796875" style="165"/>
    <col min="7295" max="7295" width="13.1796875" style="165" customWidth="1"/>
    <col min="7296" max="7386" width="9.1796875" style="165"/>
    <col min="7387" max="7387" width="7.54296875" style="165" bestFit="1" customWidth="1"/>
    <col min="7388" max="7388" width="62.81640625" style="165" bestFit="1" customWidth="1"/>
    <col min="7389" max="7389" width="10.7265625" style="165" bestFit="1" customWidth="1"/>
    <col min="7390" max="7390" width="6.26953125" style="165" bestFit="1" customWidth="1"/>
    <col min="7391" max="7391" width="5.81640625" style="165" bestFit="1" customWidth="1"/>
    <col min="7392" max="7392" width="15.453125" style="165" bestFit="1" customWidth="1"/>
    <col min="7393" max="7393" width="7.26953125" style="165" bestFit="1" customWidth="1"/>
    <col min="7394" max="7394" width="11.54296875" style="165" bestFit="1" customWidth="1"/>
    <col min="7395" max="7395" width="7.26953125" style="165" bestFit="1" customWidth="1"/>
    <col min="7396" max="7396" width="11.54296875" style="165" bestFit="1" customWidth="1"/>
    <col min="7397" max="7397" width="7.26953125" style="165" bestFit="1" customWidth="1"/>
    <col min="7398" max="7398" width="11.54296875" style="165" bestFit="1" customWidth="1"/>
    <col min="7399" max="7399" width="7.26953125" style="165" bestFit="1" customWidth="1"/>
    <col min="7400" max="7400" width="11.54296875" style="165" bestFit="1" customWidth="1"/>
    <col min="7401" max="7401" width="7.26953125" style="165" bestFit="1" customWidth="1"/>
    <col min="7402" max="7402" width="11.54296875" style="165" bestFit="1" customWidth="1"/>
    <col min="7403" max="7403" width="7.26953125" style="165" bestFit="1" customWidth="1"/>
    <col min="7404" max="7404" width="11.54296875" style="165" bestFit="1" customWidth="1"/>
    <col min="7405" max="7405" width="7.26953125" style="165" bestFit="1" customWidth="1"/>
    <col min="7406" max="7406" width="11.54296875" style="165" bestFit="1" customWidth="1"/>
    <col min="7407" max="7407" width="7.26953125" style="165" bestFit="1" customWidth="1"/>
    <col min="7408" max="7408" width="11.54296875" style="165" bestFit="1" customWidth="1"/>
    <col min="7409" max="7409" width="7.26953125" style="165" bestFit="1" customWidth="1"/>
    <col min="7410" max="7410" width="11.54296875" style="165" bestFit="1" customWidth="1"/>
    <col min="7411" max="7411" width="7.26953125" style="165" bestFit="1" customWidth="1"/>
    <col min="7412" max="7412" width="11.54296875" style="165" bestFit="1" customWidth="1"/>
    <col min="7413" max="7413" width="7.26953125" style="165" bestFit="1" customWidth="1"/>
    <col min="7414" max="7414" width="11.54296875" style="165" bestFit="1" customWidth="1"/>
    <col min="7415" max="7415" width="7.26953125" style="165" bestFit="1" customWidth="1"/>
    <col min="7416" max="7416" width="11.54296875" style="165" bestFit="1" customWidth="1"/>
    <col min="7417" max="7417" width="7.26953125" style="165" bestFit="1" customWidth="1"/>
    <col min="7418" max="7418" width="11.54296875" style="165" bestFit="1" customWidth="1"/>
    <col min="7419" max="7419" width="7.26953125" style="165" bestFit="1" customWidth="1"/>
    <col min="7420" max="7420" width="11.54296875" style="165" bestFit="1" customWidth="1"/>
    <col min="7421" max="7421" width="7.26953125" style="165" bestFit="1" customWidth="1"/>
    <col min="7422" max="7422" width="11.54296875" style="165" bestFit="1" customWidth="1"/>
    <col min="7423" max="7423" width="7.26953125" style="165" bestFit="1" customWidth="1"/>
    <col min="7424" max="7424" width="11.54296875" style="165" bestFit="1" customWidth="1"/>
    <col min="7425" max="7425" width="7.26953125" style="165" bestFit="1" customWidth="1"/>
    <col min="7426" max="7426" width="11.54296875" style="165" bestFit="1" customWidth="1"/>
    <col min="7427" max="7543" width="9.1796875" style="165"/>
    <col min="7544" max="7544" width="8" style="165" customWidth="1"/>
    <col min="7545" max="7545" width="63.1796875" style="165" customWidth="1"/>
    <col min="7546" max="7546" width="10.7265625" style="165" customWidth="1"/>
    <col min="7547" max="7547" width="9.26953125" style="165" customWidth="1"/>
    <col min="7548" max="7548" width="22" style="165" customWidth="1"/>
    <col min="7549" max="7549" width="14.26953125" style="165" customWidth="1"/>
    <col min="7550" max="7550" width="9.1796875" style="165"/>
    <col min="7551" max="7551" width="13.1796875" style="165" customWidth="1"/>
    <col min="7552" max="7642" width="9.1796875" style="165"/>
    <col min="7643" max="7643" width="7.54296875" style="165" bestFit="1" customWidth="1"/>
    <col min="7644" max="7644" width="62.81640625" style="165" bestFit="1" customWidth="1"/>
    <col min="7645" max="7645" width="10.7265625" style="165" bestFit="1" customWidth="1"/>
    <col min="7646" max="7646" width="6.26953125" style="165" bestFit="1" customWidth="1"/>
    <col min="7647" max="7647" width="5.81640625" style="165" bestFit="1" customWidth="1"/>
    <col min="7648" max="7648" width="15.453125" style="165" bestFit="1" customWidth="1"/>
    <col min="7649" max="7649" width="7.26953125" style="165" bestFit="1" customWidth="1"/>
    <col min="7650" max="7650" width="11.54296875" style="165" bestFit="1" customWidth="1"/>
    <col min="7651" max="7651" width="7.26953125" style="165" bestFit="1" customWidth="1"/>
    <col min="7652" max="7652" width="11.54296875" style="165" bestFit="1" customWidth="1"/>
    <col min="7653" max="7653" width="7.26953125" style="165" bestFit="1" customWidth="1"/>
    <col min="7654" max="7654" width="11.54296875" style="165" bestFit="1" customWidth="1"/>
    <col min="7655" max="7655" width="7.26953125" style="165" bestFit="1" customWidth="1"/>
    <col min="7656" max="7656" width="11.54296875" style="165" bestFit="1" customWidth="1"/>
    <col min="7657" max="7657" width="7.26953125" style="165" bestFit="1" customWidth="1"/>
    <col min="7658" max="7658" width="11.54296875" style="165" bestFit="1" customWidth="1"/>
    <col min="7659" max="7659" width="7.26953125" style="165" bestFit="1" customWidth="1"/>
    <col min="7660" max="7660" width="11.54296875" style="165" bestFit="1" customWidth="1"/>
    <col min="7661" max="7661" width="7.26953125" style="165" bestFit="1" customWidth="1"/>
    <col min="7662" max="7662" width="11.54296875" style="165" bestFit="1" customWidth="1"/>
    <col min="7663" max="7663" width="7.26953125" style="165" bestFit="1" customWidth="1"/>
    <col min="7664" max="7664" width="11.54296875" style="165" bestFit="1" customWidth="1"/>
    <col min="7665" max="7665" width="7.26953125" style="165" bestFit="1" customWidth="1"/>
    <col min="7666" max="7666" width="11.54296875" style="165" bestFit="1" customWidth="1"/>
    <col min="7667" max="7667" width="7.26953125" style="165" bestFit="1" customWidth="1"/>
    <col min="7668" max="7668" width="11.54296875" style="165" bestFit="1" customWidth="1"/>
    <col min="7669" max="7669" width="7.26953125" style="165" bestFit="1" customWidth="1"/>
    <col min="7670" max="7670" width="11.54296875" style="165" bestFit="1" customWidth="1"/>
    <col min="7671" max="7671" width="7.26953125" style="165" bestFit="1" customWidth="1"/>
    <col min="7672" max="7672" width="11.54296875" style="165" bestFit="1" customWidth="1"/>
    <col min="7673" max="7673" width="7.26953125" style="165" bestFit="1" customWidth="1"/>
    <col min="7674" max="7674" width="11.54296875" style="165" bestFit="1" customWidth="1"/>
    <col min="7675" max="7675" width="7.26953125" style="165" bestFit="1" customWidth="1"/>
    <col min="7676" max="7676" width="11.54296875" style="165" bestFit="1" customWidth="1"/>
    <col min="7677" max="7677" width="7.26953125" style="165" bestFit="1" customWidth="1"/>
    <col min="7678" max="7678" width="11.54296875" style="165" bestFit="1" customWidth="1"/>
    <col min="7679" max="7679" width="7.26953125" style="165" bestFit="1" customWidth="1"/>
    <col min="7680" max="7680" width="11.54296875" style="165" bestFit="1" customWidth="1"/>
    <col min="7681" max="7681" width="7.26953125" style="165" bestFit="1" customWidth="1"/>
    <col min="7682" max="7682" width="11.54296875" style="165" bestFit="1" customWidth="1"/>
    <col min="7683" max="7799" width="9.1796875" style="165"/>
    <col min="7800" max="7800" width="8" style="165" customWidth="1"/>
    <col min="7801" max="7801" width="63.1796875" style="165" customWidth="1"/>
    <col min="7802" max="7802" width="10.7265625" style="165" customWidth="1"/>
    <col min="7803" max="7803" width="9.26953125" style="165" customWidth="1"/>
    <col min="7804" max="7804" width="22" style="165" customWidth="1"/>
    <col min="7805" max="7805" width="14.26953125" style="165" customWidth="1"/>
    <col min="7806" max="7806" width="9.1796875" style="165"/>
    <col min="7807" max="7807" width="13.1796875" style="165" customWidth="1"/>
    <col min="7808" max="7898" width="9.1796875" style="165"/>
    <col min="7899" max="7899" width="7.54296875" style="165" bestFit="1" customWidth="1"/>
    <col min="7900" max="7900" width="62.81640625" style="165" bestFit="1" customWidth="1"/>
    <col min="7901" max="7901" width="10.7265625" style="165" bestFit="1" customWidth="1"/>
    <col min="7902" max="7902" width="6.26953125" style="165" bestFit="1" customWidth="1"/>
    <col min="7903" max="7903" width="5.81640625" style="165" bestFit="1" customWidth="1"/>
    <col min="7904" max="7904" width="15.453125" style="165" bestFit="1" customWidth="1"/>
    <col min="7905" max="7905" width="7.26953125" style="165" bestFit="1" customWidth="1"/>
    <col min="7906" max="7906" width="11.54296875" style="165" bestFit="1" customWidth="1"/>
    <col min="7907" max="7907" width="7.26953125" style="165" bestFit="1" customWidth="1"/>
    <col min="7908" max="7908" width="11.54296875" style="165" bestFit="1" customWidth="1"/>
    <col min="7909" max="7909" width="7.26953125" style="165" bestFit="1" customWidth="1"/>
    <col min="7910" max="7910" width="11.54296875" style="165" bestFit="1" customWidth="1"/>
    <col min="7911" max="7911" width="7.26953125" style="165" bestFit="1" customWidth="1"/>
    <col min="7912" max="7912" width="11.54296875" style="165" bestFit="1" customWidth="1"/>
    <col min="7913" max="7913" width="7.26953125" style="165" bestFit="1" customWidth="1"/>
    <col min="7914" max="7914" width="11.54296875" style="165" bestFit="1" customWidth="1"/>
    <col min="7915" max="7915" width="7.26953125" style="165" bestFit="1" customWidth="1"/>
    <col min="7916" max="7916" width="11.54296875" style="165" bestFit="1" customWidth="1"/>
    <col min="7917" max="7917" width="7.26953125" style="165" bestFit="1" customWidth="1"/>
    <col min="7918" max="7918" width="11.54296875" style="165" bestFit="1" customWidth="1"/>
    <col min="7919" max="7919" width="7.26953125" style="165" bestFit="1" customWidth="1"/>
    <col min="7920" max="7920" width="11.54296875" style="165" bestFit="1" customWidth="1"/>
    <col min="7921" max="7921" width="7.26953125" style="165" bestFit="1" customWidth="1"/>
    <col min="7922" max="7922" width="11.54296875" style="165" bestFit="1" customWidth="1"/>
    <col min="7923" max="7923" width="7.26953125" style="165" bestFit="1" customWidth="1"/>
    <col min="7924" max="7924" width="11.54296875" style="165" bestFit="1" customWidth="1"/>
    <col min="7925" max="7925" width="7.26953125" style="165" bestFit="1" customWidth="1"/>
    <col min="7926" max="7926" width="11.54296875" style="165" bestFit="1" customWidth="1"/>
    <col min="7927" max="7927" width="7.26953125" style="165" bestFit="1" customWidth="1"/>
    <col min="7928" max="7928" width="11.54296875" style="165" bestFit="1" customWidth="1"/>
    <col min="7929" max="7929" width="7.26953125" style="165" bestFit="1" customWidth="1"/>
    <col min="7930" max="7930" width="11.54296875" style="165" bestFit="1" customWidth="1"/>
    <col min="7931" max="7931" width="7.26953125" style="165" bestFit="1" customWidth="1"/>
    <col min="7932" max="7932" width="11.54296875" style="165" bestFit="1" customWidth="1"/>
    <col min="7933" max="7933" width="7.26953125" style="165" bestFit="1" customWidth="1"/>
    <col min="7934" max="7934" width="11.54296875" style="165" bestFit="1" customWidth="1"/>
    <col min="7935" max="7935" width="7.26953125" style="165" bestFit="1" customWidth="1"/>
    <col min="7936" max="7936" width="11.54296875" style="165" bestFit="1" customWidth="1"/>
    <col min="7937" max="7937" width="7.26953125" style="165" bestFit="1" customWidth="1"/>
    <col min="7938" max="7938" width="11.54296875" style="165" bestFit="1" customWidth="1"/>
    <col min="7939" max="8055" width="9.1796875" style="165"/>
    <col min="8056" max="8056" width="8" style="165" customWidth="1"/>
    <col min="8057" max="8057" width="63.1796875" style="165" customWidth="1"/>
    <col min="8058" max="8058" width="10.7265625" style="165" customWidth="1"/>
    <col min="8059" max="8059" width="9.26953125" style="165" customWidth="1"/>
    <col min="8060" max="8060" width="22" style="165" customWidth="1"/>
    <col min="8061" max="8061" width="14.26953125" style="165" customWidth="1"/>
    <col min="8062" max="8062" width="9.1796875" style="165"/>
    <col min="8063" max="8063" width="13.1796875" style="165" customWidth="1"/>
    <col min="8064" max="8154" width="9.1796875" style="165"/>
    <col min="8155" max="8155" width="7.54296875" style="165" bestFit="1" customWidth="1"/>
    <col min="8156" max="8156" width="62.81640625" style="165" bestFit="1" customWidth="1"/>
    <col min="8157" max="8157" width="10.7265625" style="165" bestFit="1" customWidth="1"/>
    <col min="8158" max="8158" width="6.26953125" style="165" bestFit="1" customWidth="1"/>
    <col min="8159" max="8159" width="5.81640625" style="165" bestFit="1" customWidth="1"/>
    <col min="8160" max="8160" width="15.453125" style="165" bestFit="1" customWidth="1"/>
    <col min="8161" max="8161" width="7.26953125" style="165" bestFit="1" customWidth="1"/>
    <col min="8162" max="8162" width="11.54296875" style="165" bestFit="1" customWidth="1"/>
    <col min="8163" max="8163" width="7.26953125" style="165" bestFit="1" customWidth="1"/>
    <col min="8164" max="8164" width="11.54296875" style="165" bestFit="1" customWidth="1"/>
    <col min="8165" max="8165" width="7.26953125" style="165" bestFit="1" customWidth="1"/>
    <col min="8166" max="8166" width="11.54296875" style="165" bestFit="1" customWidth="1"/>
    <col min="8167" max="8167" width="7.26953125" style="165" bestFit="1" customWidth="1"/>
    <col min="8168" max="8168" width="11.54296875" style="165" bestFit="1" customWidth="1"/>
    <col min="8169" max="8169" width="7.26953125" style="165" bestFit="1" customWidth="1"/>
    <col min="8170" max="8170" width="11.54296875" style="165" bestFit="1" customWidth="1"/>
    <col min="8171" max="8171" width="7.26953125" style="165" bestFit="1" customWidth="1"/>
    <col min="8172" max="8172" width="11.54296875" style="165" bestFit="1" customWidth="1"/>
    <col min="8173" max="8173" width="7.26953125" style="165" bestFit="1" customWidth="1"/>
    <col min="8174" max="8174" width="11.54296875" style="165" bestFit="1" customWidth="1"/>
    <col min="8175" max="8175" width="7.26953125" style="165" bestFit="1" customWidth="1"/>
    <col min="8176" max="8176" width="11.54296875" style="165" bestFit="1" customWidth="1"/>
    <col min="8177" max="8177" width="7.26953125" style="165" bestFit="1" customWidth="1"/>
    <col min="8178" max="8178" width="11.54296875" style="165" bestFit="1" customWidth="1"/>
    <col min="8179" max="8179" width="7.26953125" style="165" bestFit="1" customWidth="1"/>
    <col min="8180" max="8180" width="11.54296875" style="165" bestFit="1" customWidth="1"/>
    <col min="8181" max="8181" width="7.26953125" style="165" bestFit="1" customWidth="1"/>
    <col min="8182" max="8182" width="11.54296875" style="165" bestFit="1" customWidth="1"/>
    <col min="8183" max="8183" width="7.26953125" style="165" bestFit="1" customWidth="1"/>
    <col min="8184" max="8184" width="11.54296875" style="165" bestFit="1" customWidth="1"/>
    <col min="8185" max="8185" width="7.26953125" style="165" bestFit="1" customWidth="1"/>
    <col min="8186" max="8186" width="11.54296875" style="165" bestFit="1" customWidth="1"/>
    <col min="8187" max="8187" width="7.26953125" style="165" bestFit="1" customWidth="1"/>
    <col min="8188" max="8188" width="11.54296875" style="165" bestFit="1" customWidth="1"/>
    <col min="8189" max="8189" width="7.26953125" style="165" bestFit="1" customWidth="1"/>
    <col min="8190" max="8190" width="11.54296875" style="165" bestFit="1" customWidth="1"/>
    <col min="8191" max="8191" width="7.26953125" style="165" bestFit="1" customWidth="1"/>
    <col min="8192" max="8192" width="11.54296875" style="165" bestFit="1" customWidth="1"/>
    <col min="8193" max="8193" width="7.26953125" style="165" bestFit="1" customWidth="1"/>
    <col min="8194" max="8194" width="11.54296875" style="165" bestFit="1" customWidth="1"/>
    <col min="8195" max="8311" width="9.1796875" style="165"/>
    <col min="8312" max="8312" width="8" style="165" customWidth="1"/>
    <col min="8313" max="8313" width="63.1796875" style="165" customWidth="1"/>
    <col min="8314" max="8314" width="10.7265625" style="165" customWidth="1"/>
    <col min="8315" max="8315" width="9.26953125" style="165" customWidth="1"/>
    <col min="8316" max="8316" width="22" style="165" customWidth="1"/>
    <col min="8317" max="8317" width="14.26953125" style="165" customWidth="1"/>
    <col min="8318" max="8318" width="9.1796875" style="165"/>
    <col min="8319" max="8319" width="13.1796875" style="165" customWidth="1"/>
    <col min="8320" max="8410" width="9.1796875" style="165"/>
    <col min="8411" max="8411" width="7.54296875" style="165" bestFit="1" customWidth="1"/>
    <col min="8412" max="8412" width="62.81640625" style="165" bestFit="1" customWidth="1"/>
    <col min="8413" max="8413" width="10.7265625" style="165" bestFit="1" customWidth="1"/>
    <col min="8414" max="8414" width="6.26953125" style="165" bestFit="1" customWidth="1"/>
    <col min="8415" max="8415" width="5.81640625" style="165" bestFit="1" customWidth="1"/>
    <col min="8416" max="8416" width="15.453125" style="165" bestFit="1" customWidth="1"/>
    <col min="8417" max="8417" width="7.26953125" style="165" bestFit="1" customWidth="1"/>
    <col min="8418" max="8418" width="11.54296875" style="165" bestFit="1" customWidth="1"/>
    <col min="8419" max="8419" width="7.26953125" style="165" bestFit="1" customWidth="1"/>
    <col min="8420" max="8420" width="11.54296875" style="165" bestFit="1" customWidth="1"/>
    <col min="8421" max="8421" width="7.26953125" style="165" bestFit="1" customWidth="1"/>
    <col min="8422" max="8422" width="11.54296875" style="165" bestFit="1" customWidth="1"/>
    <col min="8423" max="8423" width="7.26953125" style="165" bestFit="1" customWidth="1"/>
    <col min="8424" max="8424" width="11.54296875" style="165" bestFit="1" customWidth="1"/>
    <col min="8425" max="8425" width="7.26953125" style="165" bestFit="1" customWidth="1"/>
    <col min="8426" max="8426" width="11.54296875" style="165" bestFit="1" customWidth="1"/>
    <col min="8427" max="8427" width="7.26953125" style="165" bestFit="1" customWidth="1"/>
    <col min="8428" max="8428" width="11.54296875" style="165" bestFit="1" customWidth="1"/>
    <col min="8429" max="8429" width="7.26953125" style="165" bestFit="1" customWidth="1"/>
    <col min="8430" max="8430" width="11.54296875" style="165" bestFit="1" customWidth="1"/>
    <col min="8431" max="8431" width="7.26953125" style="165" bestFit="1" customWidth="1"/>
    <col min="8432" max="8432" width="11.54296875" style="165" bestFit="1" customWidth="1"/>
    <col min="8433" max="8433" width="7.26953125" style="165" bestFit="1" customWidth="1"/>
    <col min="8434" max="8434" width="11.54296875" style="165" bestFit="1" customWidth="1"/>
    <col min="8435" max="8435" width="7.26953125" style="165" bestFit="1" customWidth="1"/>
    <col min="8436" max="8436" width="11.54296875" style="165" bestFit="1" customWidth="1"/>
    <col min="8437" max="8437" width="7.26953125" style="165" bestFit="1" customWidth="1"/>
    <col min="8438" max="8438" width="11.54296875" style="165" bestFit="1" customWidth="1"/>
    <col min="8439" max="8439" width="7.26953125" style="165" bestFit="1" customWidth="1"/>
    <col min="8440" max="8440" width="11.54296875" style="165" bestFit="1" customWidth="1"/>
    <col min="8441" max="8441" width="7.26953125" style="165" bestFit="1" customWidth="1"/>
    <col min="8442" max="8442" width="11.54296875" style="165" bestFit="1" customWidth="1"/>
    <col min="8443" max="8443" width="7.26953125" style="165" bestFit="1" customWidth="1"/>
    <col min="8444" max="8444" width="11.54296875" style="165" bestFit="1" customWidth="1"/>
    <col min="8445" max="8445" width="7.26953125" style="165" bestFit="1" customWidth="1"/>
    <col min="8446" max="8446" width="11.54296875" style="165" bestFit="1" customWidth="1"/>
    <col min="8447" max="8447" width="7.26953125" style="165" bestFit="1" customWidth="1"/>
    <col min="8448" max="8448" width="11.54296875" style="165" bestFit="1" customWidth="1"/>
    <col min="8449" max="8449" width="7.26953125" style="165" bestFit="1" customWidth="1"/>
    <col min="8450" max="8450" width="11.54296875" style="165" bestFit="1" customWidth="1"/>
    <col min="8451" max="8567" width="9.1796875" style="165"/>
    <col min="8568" max="8568" width="8" style="165" customWidth="1"/>
    <col min="8569" max="8569" width="63.1796875" style="165" customWidth="1"/>
    <col min="8570" max="8570" width="10.7265625" style="165" customWidth="1"/>
    <col min="8571" max="8571" width="9.26953125" style="165" customWidth="1"/>
    <col min="8572" max="8572" width="22" style="165" customWidth="1"/>
    <col min="8573" max="8573" width="14.26953125" style="165" customWidth="1"/>
    <col min="8574" max="8574" width="9.1796875" style="165"/>
    <col min="8575" max="8575" width="13.1796875" style="165" customWidth="1"/>
    <col min="8576" max="8666" width="9.1796875" style="165"/>
    <col min="8667" max="8667" width="7.54296875" style="165" bestFit="1" customWidth="1"/>
    <col min="8668" max="8668" width="62.81640625" style="165" bestFit="1" customWidth="1"/>
    <col min="8669" max="8669" width="10.7265625" style="165" bestFit="1" customWidth="1"/>
    <col min="8670" max="8670" width="6.26953125" style="165" bestFit="1" customWidth="1"/>
    <col min="8671" max="8671" width="5.81640625" style="165" bestFit="1" customWidth="1"/>
    <col min="8672" max="8672" width="15.453125" style="165" bestFit="1" customWidth="1"/>
    <col min="8673" max="8673" width="7.26953125" style="165" bestFit="1" customWidth="1"/>
    <col min="8674" max="8674" width="11.54296875" style="165" bestFit="1" customWidth="1"/>
    <col min="8675" max="8675" width="7.26953125" style="165" bestFit="1" customWidth="1"/>
    <col min="8676" max="8676" width="11.54296875" style="165" bestFit="1" customWidth="1"/>
    <col min="8677" max="8677" width="7.26953125" style="165" bestFit="1" customWidth="1"/>
    <col min="8678" max="8678" width="11.54296875" style="165" bestFit="1" customWidth="1"/>
    <col min="8679" max="8679" width="7.26953125" style="165" bestFit="1" customWidth="1"/>
    <col min="8680" max="8680" width="11.54296875" style="165" bestFit="1" customWidth="1"/>
    <col min="8681" max="8681" width="7.26953125" style="165" bestFit="1" customWidth="1"/>
    <col min="8682" max="8682" width="11.54296875" style="165" bestFit="1" customWidth="1"/>
    <col min="8683" max="8683" width="7.26953125" style="165" bestFit="1" customWidth="1"/>
    <col min="8684" max="8684" width="11.54296875" style="165" bestFit="1" customWidth="1"/>
    <col min="8685" max="8685" width="7.26953125" style="165" bestFit="1" customWidth="1"/>
    <col min="8686" max="8686" width="11.54296875" style="165" bestFit="1" customWidth="1"/>
    <col min="8687" max="8687" width="7.26953125" style="165" bestFit="1" customWidth="1"/>
    <col min="8688" max="8688" width="11.54296875" style="165" bestFit="1" customWidth="1"/>
    <col min="8689" max="8689" width="7.26953125" style="165" bestFit="1" customWidth="1"/>
    <col min="8690" max="8690" width="11.54296875" style="165" bestFit="1" customWidth="1"/>
    <col min="8691" max="8691" width="7.26953125" style="165" bestFit="1" customWidth="1"/>
    <col min="8692" max="8692" width="11.54296875" style="165" bestFit="1" customWidth="1"/>
    <col min="8693" max="8693" width="7.26953125" style="165" bestFit="1" customWidth="1"/>
    <col min="8694" max="8694" width="11.54296875" style="165" bestFit="1" customWidth="1"/>
    <col min="8695" max="8695" width="7.26953125" style="165" bestFit="1" customWidth="1"/>
    <col min="8696" max="8696" width="11.54296875" style="165" bestFit="1" customWidth="1"/>
    <col min="8697" max="8697" width="7.26953125" style="165" bestFit="1" customWidth="1"/>
    <col min="8698" max="8698" width="11.54296875" style="165" bestFit="1" customWidth="1"/>
    <col min="8699" max="8699" width="7.26953125" style="165" bestFit="1" customWidth="1"/>
    <col min="8700" max="8700" width="11.54296875" style="165" bestFit="1" customWidth="1"/>
    <col min="8701" max="8701" width="7.26953125" style="165" bestFit="1" customWidth="1"/>
    <col min="8702" max="8702" width="11.54296875" style="165" bestFit="1" customWidth="1"/>
    <col min="8703" max="8703" width="7.26953125" style="165" bestFit="1" customWidth="1"/>
    <col min="8704" max="8704" width="11.54296875" style="165" bestFit="1" customWidth="1"/>
    <col min="8705" max="8705" width="7.26953125" style="165" bestFit="1" customWidth="1"/>
    <col min="8706" max="8706" width="11.54296875" style="165" bestFit="1" customWidth="1"/>
    <col min="8707" max="8823" width="9.1796875" style="165"/>
    <col min="8824" max="8824" width="8" style="165" customWidth="1"/>
    <col min="8825" max="8825" width="63.1796875" style="165" customWidth="1"/>
    <col min="8826" max="8826" width="10.7265625" style="165" customWidth="1"/>
    <col min="8827" max="8827" width="9.26953125" style="165" customWidth="1"/>
    <col min="8828" max="8828" width="22" style="165" customWidth="1"/>
    <col min="8829" max="8829" width="14.26953125" style="165" customWidth="1"/>
    <col min="8830" max="8830" width="9.1796875" style="165"/>
    <col min="8831" max="8831" width="13.1796875" style="165" customWidth="1"/>
    <col min="8832" max="8922" width="9.1796875" style="165"/>
    <col min="8923" max="8923" width="7.54296875" style="165" bestFit="1" customWidth="1"/>
    <col min="8924" max="8924" width="62.81640625" style="165" bestFit="1" customWidth="1"/>
    <col min="8925" max="8925" width="10.7265625" style="165" bestFit="1" customWidth="1"/>
    <col min="8926" max="8926" width="6.26953125" style="165" bestFit="1" customWidth="1"/>
    <col min="8927" max="8927" width="5.81640625" style="165" bestFit="1" customWidth="1"/>
    <col min="8928" max="8928" width="15.453125" style="165" bestFit="1" customWidth="1"/>
    <col min="8929" max="8929" width="7.26953125" style="165" bestFit="1" customWidth="1"/>
    <col min="8930" max="8930" width="11.54296875" style="165" bestFit="1" customWidth="1"/>
    <col min="8931" max="8931" width="7.26953125" style="165" bestFit="1" customWidth="1"/>
    <col min="8932" max="8932" width="11.54296875" style="165" bestFit="1" customWidth="1"/>
    <col min="8933" max="8933" width="7.26953125" style="165" bestFit="1" customWidth="1"/>
    <col min="8934" max="8934" width="11.54296875" style="165" bestFit="1" customWidth="1"/>
    <col min="8935" max="8935" width="7.26953125" style="165" bestFit="1" customWidth="1"/>
    <col min="8936" max="8936" width="11.54296875" style="165" bestFit="1" customWidth="1"/>
    <col min="8937" max="8937" width="7.26953125" style="165" bestFit="1" customWidth="1"/>
    <col min="8938" max="8938" width="11.54296875" style="165" bestFit="1" customWidth="1"/>
    <col min="8939" max="8939" width="7.26953125" style="165" bestFit="1" customWidth="1"/>
    <col min="8940" max="8940" width="11.54296875" style="165" bestFit="1" customWidth="1"/>
    <col min="8941" max="8941" width="7.26953125" style="165" bestFit="1" customWidth="1"/>
    <col min="8942" max="8942" width="11.54296875" style="165" bestFit="1" customWidth="1"/>
    <col min="8943" max="8943" width="7.26953125" style="165" bestFit="1" customWidth="1"/>
    <col min="8944" max="8944" width="11.54296875" style="165" bestFit="1" customWidth="1"/>
    <col min="8945" max="8945" width="7.26953125" style="165" bestFit="1" customWidth="1"/>
    <col min="8946" max="8946" width="11.54296875" style="165" bestFit="1" customWidth="1"/>
    <col min="8947" max="8947" width="7.26953125" style="165" bestFit="1" customWidth="1"/>
    <col min="8948" max="8948" width="11.54296875" style="165" bestFit="1" customWidth="1"/>
    <col min="8949" max="8949" width="7.26953125" style="165" bestFit="1" customWidth="1"/>
    <col min="8950" max="8950" width="11.54296875" style="165" bestFit="1" customWidth="1"/>
    <col min="8951" max="8951" width="7.26953125" style="165" bestFit="1" customWidth="1"/>
    <col min="8952" max="8952" width="11.54296875" style="165" bestFit="1" customWidth="1"/>
    <col min="8953" max="8953" width="7.26953125" style="165" bestFit="1" customWidth="1"/>
    <col min="8954" max="8954" width="11.54296875" style="165" bestFit="1" customWidth="1"/>
    <col min="8955" max="8955" width="7.26953125" style="165" bestFit="1" customWidth="1"/>
    <col min="8956" max="8956" width="11.54296875" style="165" bestFit="1" customWidth="1"/>
    <col min="8957" max="8957" width="7.26953125" style="165" bestFit="1" customWidth="1"/>
    <col min="8958" max="8958" width="11.54296875" style="165" bestFit="1" customWidth="1"/>
    <col min="8959" max="8959" width="7.26953125" style="165" bestFit="1" customWidth="1"/>
    <col min="8960" max="8960" width="11.54296875" style="165" bestFit="1" customWidth="1"/>
    <col min="8961" max="8961" width="7.26953125" style="165" bestFit="1" customWidth="1"/>
    <col min="8962" max="8962" width="11.54296875" style="165" bestFit="1" customWidth="1"/>
    <col min="8963" max="9079" width="9.1796875" style="165"/>
    <col min="9080" max="9080" width="8" style="165" customWidth="1"/>
    <col min="9081" max="9081" width="63.1796875" style="165" customWidth="1"/>
    <col min="9082" max="9082" width="10.7265625" style="165" customWidth="1"/>
    <col min="9083" max="9083" width="9.26953125" style="165" customWidth="1"/>
    <col min="9084" max="9084" width="22" style="165" customWidth="1"/>
    <col min="9085" max="9085" width="14.26953125" style="165" customWidth="1"/>
    <col min="9086" max="9086" width="9.1796875" style="165"/>
    <col min="9087" max="9087" width="13.1796875" style="165" customWidth="1"/>
    <col min="9088" max="9178" width="9.1796875" style="165"/>
    <col min="9179" max="9179" width="7.54296875" style="165" bestFit="1" customWidth="1"/>
    <col min="9180" max="9180" width="62.81640625" style="165" bestFit="1" customWidth="1"/>
    <col min="9181" max="9181" width="10.7265625" style="165" bestFit="1" customWidth="1"/>
    <col min="9182" max="9182" width="6.26953125" style="165" bestFit="1" customWidth="1"/>
    <col min="9183" max="9183" width="5.81640625" style="165" bestFit="1" customWidth="1"/>
    <col min="9184" max="9184" width="15.453125" style="165" bestFit="1" customWidth="1"/>
    <col min="9185" max="9185" width="7.26953125" style="165" bestFit="1" customWidth="1"/>
    <col min="9186" max="9186" width="11.54296875" style="165" bestFit="1" customWidth="1"/>
    <col min="9187" max="9187" width="7.26953125" style="165" bestFit="1" customWidth="1"/>
    <col min="9188" max="9188" width="11.54296875" style="165" bestFit="1" customWidth="1"/>
    <col min="9189" max="9189" width="7.26953125" style="165" bestFit="1" customWidth="1"/>
    <col min="9190" max="9190" width="11.54296875" style="165" bestFit="1" customWidth="1"/>
    <col min="9191" max="9191" width="7.26953125" style="165" bestFit="1" customWidth="1"/>
    <col min="9192" max="9192" width="11.54296875" style="165" bestFit="1" customWidth="1"/>
    <col min="9193" max="9193" width="7.26953125" style="165" bestFit="1" customWidth="1"/>
    <col min="9194" max="9194" width="11.54296875" style="165" bestFit="1" customWidth="1"/>
    <col min="9195" max="9195" width="7.26953125" style="165" bestFit="1" customWidth="1"/>
    <col min="9196" max="9196" width="11.54296875" style="165" bestFit="1" customWidth="1"/>
    <col min="9197" max="9197" width="7.26953125" style="165" bestFit="1" customWidth="1"/>
    <col min="9198" max="9198" width="11.54296875" style="165" bestFit="1" customWidth="1"/>
    <col min="9199" max="9199" width="7.26953125" style="165" bestFit="1" customWidth="1"/>
    <col min="9200" max="9200" width="11.54296875" style="165" bestFit="1" customWidth="1"/>
    <col min="9201" max="9201" width="7.26953125" style="165" bestFit="1" customWidth="1"/>
    <col min="9202" max="9202" width="11.54296875" style="165" bestFit="1" customWidth="1"/>
    <col min="9203" max="9203" width="7.26953125" style="165" bestFit="1" customWidth="1"/>
    <col min="9204" max="9204" width="11.54296875" style="165" bestFit="1" customWidth="1"/>
    <col min="9205" max="9205" width="7.26953125" style="165" bestFit="1" customWidth="1"/>
    <col min="9206" max="9206" width="11.54296875" style="165" bestFit="1" customWidth="1"/>
    <col min="9207" max="9207" width="7.26953125" style="165" bestFit="1" customWidth="1"/>
    <col min="9208" max="9208" width="11.54296875" style="165" bestFit="1" customWidth="1"/>
    <col min="9209" max="9209" width="7.26953125" style="165" bestFit="1" customWidth="1"/>
    <col min="9210" max="9210" width="11.54296875" style="165" bestFit="1" customWidth="1"/>
    <col min="9211" max="9211" width="7.26953125" style="165" bestFit="1" customWidth="1"/>
    <col min="9212" max="9212" width="11.54296875" style="165" bestFit="1" customWidth="1"/>
    <col min="9213" max="9213" width="7.26953125" style="165" bestFit="1" customWidth="1"/>
    <col min="9214" max="9214" width="11.54296875" style="165" bestFit="1" customWidth="1"/>
    <col min="9215" max="9215" width="7.26953125" style="165" bestFit="1" customWidth="1"/>
    <col min="9216" max="9216" width="11.54296875" style="165" bestFit="1" customWidth="1"/>
    <col min="9217" max="9217" width="7.26953125" style="165" bestFit="1" customWidth="1"/>
    <col min="9218" max="9218" width="11.54296875" style="165" bestFit="1" customWidth="1"/>
    <col min="9219" max="9335" width="9.1796875" style="165"/>
    <col min="9336" max="9336" width="8" style="165" customWidth="1"/>
    <col min="9337" max="9337" width="63.1796875" style="165" customWidth="1"/>
    <col min="9338" max="9338" width="10.7265625" style="165" customWidth="1"/>
    <col min="9339" max="9339" width="9.26953125" style="165" customWidth="1"/>
    <col min="9340" max="9340" width="22" style="165" customWidth="1"/>
    <col min="9341" max="9341" width="14.26953125" style="165" customWidth="1"/>
    <col min="9342" max="9342" width="9.1796875" style="165"/>
    <col min="9343" max="9343" width="13.1796875" style="165" customWidth="1"/>
    <col min="9344" max="9434" width="9.1796875" style="165"/>
    <col min="9435" max="9435" width="7.54296875" style="165" bestFit="1" customWidth="1"/>
    <col min="9436" max="9436" width="62.81640625" style="165" bestFit="1" customWidth="1"/>
    <col min="9437" max="9437" width="10.7265625" style="165" bestFit="1" customWidth="1"/>
    <col min="9438" max="9438" width="6.26953125" style="165" bestFit="1" customWidth="1"/>
    <col min="9439" max="9439" width="5.81640625" style="165" bestFit="1" customWidth="1"/>
    <col min="9440" max="9440" width="15.453125" style="165" bestFit="1" customWidth="1"/>
    <col min="9441" max="9441" width="7.26953125" style="165" bestFit="1" customWidth="1"/>
    <col min="9442" max="9442" width="11.54296875" style="165" bestFit="1" customWidth="1"/>
    <col min="9443" max="9443" width="7.26953125" style="165" bestFit="1" customWidth="1"/>
    <col min="9444" max="9444" width="11.54296875" style="165" bestFit="1" customWidth="1"/>
    <col min="9445" max="9445" width="7.26953125" style="165" bestFit="1" customWidth="1"/>
    <col min="9446" max="9446" width="11.54296875" style="165" bestFit="1" customWidth="1"/>
    <col min="9447" max="9447" width="7.26953125" style="165" bestFit="1" customWidth="1"/>
    <col min="9448" max="9448" width="11.54296875" style="165" bestFit="1" customWidth="1"/>
    <col min="9449" max="9449" width="7.26953125" style="165" bestFit="1" customWidth="1"/>
    <col min="9450" max="9450" width="11.54296875" style="165" bestFit="1" customWidth="1"/>
    <col min="9451" max="9451" width="7.26953125" style="165" bestFit="1" customWidth="1"/>
    <col min="9452" max="9452" width="11.54296875" style="165" bestFit="1" customWidth="1"/>
    <col min="9453" max="9453" width="7.26953125" style="165" bestFit="1" customWidth="1"/>
    <col min="9454" max="9454" width="11.54296875" style="165" bestFit="1" customWidth="1"/>
    <col min="9455" max="9455" width="7.26953125" style="165" bestFit="1" customWidth="1"/>
    <col min="9456" max="9456" width="11.54296875" style="165" bestFit="1" customWidth="1"/>
    <col min="9457" max="9457" width="7.26953125" style="165" bestFit="1" customWidth="1"/>
    <col min="9458" max="9458" width="11.54296875" style="165" bestFit="1" customWidth="1"/>
    <col min="9459" max="9459" width="7.26953125" style="165" bestFit="1" customWidth="1"/>
    <col min="9460" max="9460" width="11.54296875" style="165" bestFit="1" customWidth="1"/>
    <col min="9461" max="9461" width="7.26953125" style="165" bestFit="1" customWidth="1"/>
    <col min="9462" max="9462" width="11.54296875" style="165" bestFit="1" customWidth="1"/>
    <col min="9463" max="9463" width="7.26953125" style="165" bestFit="1" customWidth="1"/>
    <col min="9464" max="9464" width="11.54296875" style="165" bestFit="1" customWidth="1"/>
    <col min="9465" max="9465" width="7.26953125" style="165" bestFit="1" customWidth="1"/>
    <col min="9466" max="9466" width="11.54296875" style="165" bestFit="1" customWidth="1"/>
    <col min="9467" max="9467" width="7.26953125" style="165" bestFit="1" customWidth="1"/>
    <col min="9468" max="9468" width="11.54296875" style="165" bestFit="1" customWidth="1"/>
    <col min="9469" max="9469" width="7.26953125" style="165" bestFit="1" customWidth="1"/>
    <col min="9470" max="9470" width="11.54296875" style="165" bestFit="1" customWidth="1"/>
    <col min="9471" max="9471" width="7.26953125" style="165" bestFit="1" customWidth="1"/>
    <col min="9472" max="9472" width="11.54296875" style="165" bestFit="1" customWidth="1"/>
    <col min="9473" max="9473" width="7.26953125" style="165" bestFit="1" customWidth="1"/>
    <col min="9474" max="9474" width="11.54296875" style="165" bestFit="1" customWidth="1"/>
    <col min="9475" max="9591" width="9.1796875" style="165"/>
    <col min="9592" max="9592" width="8" style="165" customWidth="1"/>
    <col min="9593" max="9593" width="63.1796875" style="165" customWidth="1"/>
    <col min="9594" max="9594" width="10.7265625" style="165" customWidth="1"/>
    <col min="9595" max="9595" width="9.26953125" style="165" customWidth="1"/>
    <col min="9596" max="9596" width="22" style="165" customWidth="1"/>
    <col min="9597" max="9597" width="14.26953125" style="165" customWidth="1"/>
    <col min="9598" max="9598" width="9.1796875" style="165"/>
    <col min="9599" max="9599" width="13.1796875" style="165" customWidth="1"/>
    <col min="9600" max="9690" width="9.1796875" style="165"/>
    <col min="9691" max="9691" width="7.54296875" style="165" bestFit="1" customWidth="1"/>
    <col min="9692" max="9692" width="62.81640625" style="165" bestFit="1" customWidth="1"/>
    <col min="9693" max="9693" width="10.7265625" style="165" bestFit="1" customWidth="1"/>
    <col min="9694" max="9694" width="6.26953125" style="165" bestFit="1" customWidth="1"/>
    <col min="9695" max="9695" width="5.81640625" style="165" bestFit="1" customWidth="1"/>
    <col min="9696" max="9696" width="15.453125" style="165" bestFit="1" customWidth="1"/>
    <col min="9697" max="9697" width="7.26953125" style="165" bestFit="1" customWidth="1"/>
    <col min="9698" max="9698" width="11.54296875" style="165" bestFit="1" customWidth="1"/>
    <col min="9699" max="9699" width="7.26953125" style="165" bestFit="1" customWidth="1"/>
    <col min="9700" max="9700" width="11.54296875" style="165" bestFit="1" customWidth="1"/>
    <col min="9701" max="9701" width="7.26953125" style="165" bestFit="1" customWidth="1"/>
    <col min="9702" max="9702" width="11.54296875" style="165" bestFit="1" customWidth="1"/>
    <col min="9703" max="9703" width="7.26953125" style="165" bestFit="1" customWidth="1"/>
    <col min="9704" max="9704" width="11.54296875" style="165" bestFit="1" customWidth="1"/>
    <col min="9705" max="9705" width="7.26953125" style="165" bestFit="1" customWidth="1"/>
    <col min="9706" max="9706" width="11.54296875" style="165" bestFit="1" customWidth="1"/>
    <col min="9707" max="9707" width="7.26953125" style="165" bestFit="1" customWidth="1"/>
    <col min="9708" max="9708" width="11.54296875" style="165" bestFit="1" customWidth="1"/>
    <col min="9709" max="9709" width="7.26953125" style="165" bestFit="1" customWidth="1"/>
    <col min="9710" max="9710" width="11.54296875" style="165" bestFit="1" customWidth="1"/>
    <col min="9711" max="9711" width="7.26953125" style="165" bestFit="1" customWidth="1"/>
    <col min="9712" max="9712" width="11.54296875" style="165" bestFit="1" customWidth="1"/>
    <col min="9713" max="9713" width="7.26953125" style="165" bestFit="1" customWidth="1"/>
    <col min="9714" max="9714" width="11.54296875" style="165" bestFit="1" customWidth="1"/>
    <col min="9715" max="9715" width="7.26953125" style="165" bestFit="1" customWidth="1"/>
    <col min="9716" max="9716" width="11.54296875" style="165" bestFit="1" customWidth="1"/>
    <col min="9717" max="9717" width="7.26953125" style="165" bestFit="1" customWidth="1"/>
    <col min="9718" max="9718" width="11.54296875" style="165" bestFit="1" customWidth="1"/>
    <col min="9719" max="9719" width="7.26953125" style="165" bestFit="1" customWidth="1"/>
    <col min="9720" max="9720" width="11.54296875" style="165" bestFit="1" customWidth="1"/>
    <col min="9721" max="9721" width="7.26953125" style="165" bestFit="1" customWidth="1"/>
    <col min="9722" max="9722" width="11.54296875" style="165" bestFit="1" customWidth="1"/>
    <col min="9723" max="9723" width="7.26953125" style="165" bestFit="1" customWidth="1"/>
    <col min="9724" max="9724" width="11.54296875" style="165" bestFit="1" customWidth="1"/>
    <col min="9725" max="9725" width="7.26953125" style="165" bestFit="1" customWidth="1"/>
    <col min="9726" max="9726" width="11.54296875" style="165" bestFit="1" customWidth="1"/>
    <col min="9727" max="9727" width="7.26953125" style="165" bestFit="1" customWidth="1"/>
    <col min="9728" max="9728" width="11.54296875" style="165" bestFit="1" customWidth="1"/>
    <col min="9729" max="9729" width="7.26953125" style="165" bestFit="1" customWidth="1"/>
    <col min="9730" max="9730" width="11.54296875" style="165" bestFit="1" customWidth="1"/>
    <col min="9731" max="9847" width="9.1796875" style="165"/>
    <col min="9848" max="9848" width="8" style="165" customWidth="1"/>
    <col min="9849" max="9849" width="63.1796875" style="165" customWidth="1"/>
    <col min="9850" max="9850" width="10.7265625" style="165" customWidth="1"/>
    <col min="9851" max="9851" width="9.26953125" style="165" customWidth="1"/>
    <col min="9852" max="9852" width="22" style="165" customWidth="1"/>
    <col min="9853" max="9853" width="14.26953125" style="165" customWidth="1"/>
    <col min="9854" max="9854" width="9.1796875" style="165"/>
    <col min="9855" max="9855" width="13.1796875" style="165" customWidth="1"/>
    <col min="9856" max="9946" width="9.1796875" style="165"/>
    <col min="9947" max="9947" width="7.54296875" style="165" bestFit="1" customWidth="1"/>
    <col min="9948" max="9948" width="62.81640625" style="165" bestFit="1" customWidth="1"/>
    <col min="9949" max="9949" width="10.7265625" style="165" bestFit="1" customWidth="1"/>
    <col min="9950" max="9950" width="6.26953125" style="165" bestFit="1" customWidth="1"/>
    <col min="9951" max="9951" width="5.81640625" style="165" bestFit="1" customWidth="1"/>
    <col min="9952" max="9952" width="15.453125" style="165" bestFit="1" customWidth="1"/>
    <col min="9953" max="9953" width="7.26953125" style="165" bestFit="1" customWidth="1"/>
    <col min="9954" max="9954" width="11.54296875" style="165" bestFit="1" customWidth="1"/>
    <col min="9955" max="9955" width="7.26953125" style="165" bestFit="1" customWidth="1"/>
    <col min="9956" max="9956" width="11.54296875" style="165" bestFit="1" customWidth="1"/>
    <col min="9957" max="9957" width="7.26953125" style="165" bestFit="1" customWidth="1"/>
    <col min="9958" max="9958" width="11.54296875" style="165" bestFit="1" customWidth="1"/>
    <col min="9959" max="9959" width="7.26953125" style="165" bestFit="1" customWidth="1"/>
    <col min="9960" max="9960" width="11.54296875" style="165" bestFit="1" customWidth="1"/>
    <col min="9961" max="9961" width="7.26953125" style="165" bestFit="1" customWidth="1"/>
    <col min="9962" max="9962" width="11.54296875" style="165" bestFit="1" customWidth="1"/>
    <col min="9963" max="9963" width="7.26953125" style="165" bestFit="1" customWidth="1"/>
    <col min="9964" max="9964" width="11.54296875" style="165" bestFit="1" customWidth="1"/>
    <col min="9965" max="9965" width="7.26953125" style="165" bestFit="1" customWidth="1"/>
    <col min="9966" max="9966" width="11.54296875" style="165" bestFit="1" customWidth="1"/>
    <col min="9967" max="9967" width="7.26953125" style="165" bestFit="1" customWidth="1"/>
    <col min="9968" max="9968" width="11.54296875" style="165" bestFit="1" customWidth="1"/>
    <col min="9969" max="9969" width="7.26953125" style="165" bestFit="1" customWidth="1"/>
    <col min="9970" max="9970" width="11.54296875" style="165" bestFit="1" customWidth="1"/>
    <col min="9971" max="9971" width="7.26953125" style="165" bestFit="1" customWidth="1"/>
    <col min="9972" max="9972" width="11.54296875" style="165" bestFit="1" customWidth="1"/>
    <col min="9973" max="9973" width="7.26953125" style="165" bestFit="1" customWidth="1"/>
    <col min="9974" max="9974" width="11.54296875" style="165" bestFit="1" customWidth="1"/>
    <col min="9975" max="9975" width="7.26953125" style="165" bestFit="1" customWidth="1"/>
    <col min="9976" max="9976" width="11.54296875" style="165" bestFit="1" customWidth="1"/>
    <col min="9977" max="9977" width="7.26953125" style="165" bestFit="1" customWidth="1"/>
    <col min="9978" max="9978" width="11.54296875" style="165" bestFit="1" customWidth="1"/>
    <col min="9979" max="9979" width="7.26953125" style="165" bestFit="1" customWidth="1"/>
    <col min="9980" max="9980" width="11.54296875" style="165" bestFit="1" customWidth="1"/>
    <col min="9981" max="9981" width="7.26953125" style="165" bestFit="1" customWidth="1"/>
    <col min="9982" max="9982" width="11.54296875" style="165" bestFit="1" customWidth="1"/>
    <col min="9983" max="9983" width="7.26953125" style="165" bestFit="1" customWidth="1"/>
    <col min="9984" max="9984" width="11.54296875" style="165" bestFit="1" customWidth="1"/>
    <col min="9985" max="9985" width="7.26953125" style="165" bestFit="1" customWidth="1"/>
    <col min="9986" max="9986" width="11.54296875" style="165" bestFit="1" customWidth="1"/>
    <col min="9987" max="10103" width="9.1796875" style="165"/>
    <col min="10104" max="10104" width="8" style="165" customWidth="1"/>
    <col min="10105" max="10105" width="63.1796875" style="165" customWidth="1"/>
    <col min="10106" max="10106" width="10.7265625" style="165" customWidth="1"/>
    <col min="10107" max="10107" width="9.26953125" style="165" customWidth="1"/>
    <col min="10108" max="10108" width="22" style="165" customWidth="1"/>
    <col min="10109" max="10109" width="14.26953125" style="165" customWidth="1"/>
    <col min="10110" max="10110" width="9.1796875" style="165"/>
    <col min="10111" max="10111" width="13.1796875" style="165" customWidth="1"/>
    <col min="10112" max="10202" width="9.1796875" style="165"/>
    <col min="10203" max="10203" width="7.54296875" style="165" bestFit="1" customWidth="1"/>
    <col min="10204" max="10204" width="62.81640625" style="165" bestFit="1" customWidth="1"/>
    <col min="10205" max="10205" width="10.7265625" style="165" bestFit="1" customWidth="1"/>
    <col min="10206" max="10206" width="6.26953125" style="165" bestFit="1" customWidth="1"/>
    <col min="10207" max="10207" width="5.81640625" style="165" bestFit="1" customWidth="1"/>
    <col min="10208" max="10208" width="15.453125" style="165" bestFit="1" customWidth="1"/>
    <col min="10209" max="10209" width="7.26953125" style="165" bestFit="1" customWidth="1"/>
    <col min="10210" max="10210" width="11.54296875" style="165" bestFit="1" customWidth="1"/>
    <col min="10211" max="10211" width="7.26953125" style="165" bestFit="1" customWidth="1"/>
    <col min="10212" max="10212" width="11.54296875" style="165" bestFit="1" customWidth="1"/>
    <col min="10213" max="10213" width="7.26953125" style="165" bestFit="1" customWidth="1"/>
    <col min="10214" max="10214" width="11.54296875" style="165" bestFit="1" customWidth="1"/>
    <col min="10215" max="10215" width="7.26953125" style="165" bestFit="1" customWidth="1"/>
    <col min="10216" max="10216" width="11.54296875" style="165" bestFit="1" customWidth="1"/>
    <col min="10217" max="10217" width="7.26953125" style="165" bestFit="1" customWidth="1"/>
    <col min="10218" max="10218" width="11.54296875" style="165" bestFit="1" customWidth="1"/>
    <col min="10219" max="10219" width="7.26953125" style="165" bestFit="1" customWidth="1"/>
    <col min="10220" max="10220" width="11.54296875" style="165" bestFit="1" customWidth="1"/>
    <col min="10221" max="10221" width="7.26953125" style="165" bestFit="1" customWidth="1"/>
    <col min="10222" max="10222" width="11.54296875" style="165" bestFit="1" customWidth="1"/>
    <col min="10223" max="10223" width="7.26953125" style="165" bestFit="1" customWidth="1"/>
    <col min="10224" max="10224" width="11.54296875" style="165" bestFit="1" customWidth="1"/>
    <col min="10225" max="10225" width="7.26953125" style="165" bestFit="1" customWidth="1"/>
    <col min="10226" max="10226" width="11.54296875" style="165" bestFit="1" customWidth="1"/>
    <col min="10227" max="10227" width="7.26953125" style="165" bestFit="1" customWidth="1"/>
    <col min="10228" max="10228" width="11.54296875" style="165" bestFit="1" customWidth="1"/>
    <col min="10229" max="10229" width="7.26953125" style="165" bestFit="1" customWidth="1"/>
    <col min="10230" max="10230" width="11.54296875" style="165" bestFit="1" customWidth="1"/>
    <col min="10231" max="10231" width="7.26953125" style="165" bestFit="1" customWidth="1"/>
    <col min="10232" max="10232" width="11.54296875" style="165" bestFit="1" customWidth="1"/>
    <col min="10233" max="10233" width="7.26953125" style="165" bestFit="1" customWidth="1"/>
    <col min="10234" max="10234" width="11.54296875" style="165" bestFit="1" customWidth="1"/>
    <col min="10235" max="10235" width="7.26953125" style="165" bestFit="1" customWidth="1"/>
    <col min="10236" max="10236" width="11.54296875" style="165" bestFit="1" customWidth="1"/>
    <col min="10237" max="10237" width="7.26953125" style="165" bestFit="1" customWidth="1"/>
    <col min="10238" max="10238" width="11.54296875" style="165" bestFit="1" customWidth="1"/>
    <col min="10239" max="10239" width="7.26953125" style="165" bestFit="1" customWidth="1"/>
    <col min="10240" max="10240" width="11.54296875" style="165" bestFit="1" customWidth="1"/>
    <col min="10241" max="10241" width="7.26953125" style="165" bestFit="1" customWidth="1"/>
    <col min="10242" max="10242" width="11.54296875" style="165" bestFit="1" customWidth="1"/>
    <col min="10243" max="10359" width="9.1796875" style="165"/>
    <col min="10360" max="10360" width="8" style="165" customWidth="1"/>
    <col min="10361" max="10361" width="63.1796875" style="165" customWidth="1"/>
    <col min="10362" max="10362" width="10.7265625" style="165" customWidth="1"/>
    <col min="10363" max="10363" width="9.26953125" style="165" customWidth="1"/>
    <col min="10364" max="10364" width="22" style="165" customWidth="1"/>
    <col min="10365" max="10365" width="14.26953125" style="165" customWidth="1"/>
    <col min="10366" max="10366" width="9.1796875" style="165"/>
    <col min="10367" max="10367" width="13.1796875" style="165" customWidth="1"/>
    <col min="10368" max="10458" width="9.1796875" style="165"/>
    <col min="10459" max="10459" width="7.54296875" style="165" bestFit="1" customWidth="1"/>
    <col min="10460" max="10460" width="62.81640625" style="165" bestFit="1" customWidth="1"/>
    <col min="10461" max="10461" width="10.7265625" style="165" bestFit="1" customWidth="1"/>
    <col min="10462" max="10462" width="6.26953125" style="165" bestFit="1" customWidth="1"/>
    <col min="10463" max="10463" width="5.81640625" style="165" bestFit="1" customWidth="1"/>
    <col min="10464" max="10464" width="15.453125" style="165" bestFit="1" customWidth="1"/>
    <col min="10465" max="10465" width="7.26953125" style="165" bestFit="1" customWidth="1"/>
    <col min="10466" max="10466" width="11.54296875" style="165" bestFit="1" customWidth="1"/>
    <col min="10467" max="10467" width="7.26953125" style="165" bestFit="1" customWidth="1"/>
    <col min="10468" max="10468" width="11.54296875" style="165" bestFit="1" customWidth="1"/>
    <col min="10469" max="10469" width="7.26953125" style="165" bestFit="1" customWidth="1"/>
    <col min="10470" max="10470" width="11.54296875" style="165" bestFit="1" customWidth="1"/>
    <col min="10471" max="10471" width="7.26953125" style="165" bestFit="1" customWidth="1"/>
    <col min="10472" max="10472" width="11.54296875" style="165" bestFit="1" customWidth="1"/>
    <col min="10473" max="10473" width="7.26953125" style="165" bestFit="1" customWidth="1"/>
    <col min="10474" max="10474" width="11.54296875" style="165" bestFit="1" customWidth="1"/>
    <col min="10475" max="10475" width="7.26953125" style="165" bestFit="1" customWidth="1"/>
    <col min="10476" max="10476" width="11.54296875" style="165" bestFit="1" customWidth="1"/>
    <col min="10477" max="10477" width="7.26953125" style="165" bestFit="1" customWidth="1"/>
    <col min="10478" max="10478" width="11.54296875" style="165" bestFit="1" customWidth="1"/>
    <col min="10479" max="10479" width="7.26953125" style="165" bestFit="1" customWidth="1"/>
    <col min="10480" max="10480" width="11.54296875" style="165" bestFit="1" customWidth="1"/>
    <col min="10481" max="10481" width="7.26953125" style="165" bestFit="1" customWidth="1"/>
    <col min="10482" max="10482" width="11.54296875" style="165" bestFit="1" customWidth="1"/>
    <col min="10483" max="10483" width="7.26953125" style="165" bestFit="1" customWidth="1"/>
    <col min="10484" max="10484" width="11.54296875" style="165" bestFit="1" customWidth="1"/>
    <col min="10485" max="10485" width="7.26953125" style="165" bestFit="1" customWidth="1"/>
    <col min="10486" max="10486" width="11.54296875" style="165" bestFit="1" customWidth="1"/>
    <col min="10487" max="10487" width="7.26953125" style="165" bestFit="1" customWidth="1"/>
    <col min="10488" max="10488" width="11.54296875" style="165" bestFit="1" customWidth="1"/>
    <col min="10489" max="10489" width="7.26953125" style="165" bestFit="1" customWidth="1"/>
    <col min="10490" max="10490" width="11.54296875" style="165" bestFit="1" customWidth="1"/>
    <col min="10491" max="10491" width="7.26953125" style="165" bestFit="1" customWidth="1"/>
    <col min="10492" max="10492" width="11.54296875" style="165" bestFit="1" customWidth="1"/>
    <col min="10493" max="10493" width="7.26953125" style="165" bestFit="1" customWidth="1"/>
    <col min="10494" max="10494" width="11.54296875" style="165" bestFit="1" customWidth="1"/>
    <col min="10495" max="10495" width="7.26953125" style="165" bestFit="1" customWidth="1"/>
    <col min="10496" max="10496" width="11.54296875" style="165" bestFit="1" customWidth="1"/>
    <col min="10497" max="10497" width="7.26953125" style="165" bestFit="1" customWidth="1"/>
    <col min="10498" max="10498" width="11.54296875" style="165" bestFit="1" customWidth="1"/>
    <col min="10499" max="10615" width="9.1796875" style="165"/>
    <col min="10616" max="10616" width="8" style="165" customWidth="1"/>
    <col min="10617" max="10617" width="63.1796875" style="165" customWidth="1"/>
    <col min="10618" max="10618" width="10.7265625" style="165" customWidth="1"/>
    <col min="10619" max="10619" width="9.26953125" style="165" customWidth="1"/>
    <col min="10620" max="10620" width="22" style="165" customWidth="1"/>
    <col min="10621" max="10621" width="14.26953125" style="165" customWidth="1"/>
    <col min="10622" max="10622" width="9.1796875" style="165"/>
    <col min="10623" max="10623" width="13.1796875" style="165" customWidth="1"/>
    <col min="10624" max="10714" width="9.1796875" style="165"/>
    <col min="10715" max="10715" width="7.54296875" style="165" bestFit="1" customWidth="1"/>
    <col min="10716" max="10716" width="62.81640625" style="165" bestFit="1" customWidth="1"/>
    <col min="10717" max="10717" width="10.7265625" style="165" bestFit="1" customWidth="1"/>
    <col min="10718" max="10718" width="6.26953125" style="165" bestFit="1" customWidth="1"/>
    <col min="10719" max="10719" width="5.81640625" style="165" bestFit="1" customWidth="1"/>
    <col min="10720" max="10720" width="15.453125" style="165" bestFit="1" customWidth="1"/>
    <col min="10721" max="10721" width="7.26953125" style="165" bestFit="1" customWidth="1"/>
    <col min="10722" max="10722" width="11.54296875" style="165" bestFit="1" customWidth="1"/>
    <col min="10723" max="10723" width="7.26953125" style="165" bestFit="1" customWidth="1"/>
    <col min="10724" max="10724" width="11.54296875" style="165" bestFit="1" customWidth="1"/>
    <col min="10725" max="10725" width="7.26953125" style="165" bestFit="1" customWidth="1"/>
    <col min="10726" max="10726" width="11.54296875" style="165" bestFit="1" customWidth="1"/>
    <col min="10727" max="10727" width="7.26953125" style="165" bestFit="1" customWidth="1"/>
    <col min="10728" max="10728" width="11.54296875" style="165" bestFit="1" customWidth="1"/>
    <col min="10729" max="10729" width="7.26953125" style="165" bestFit="1" customWidth="1"/>
    <col min="10730" max="10730" width="11.54296875" style="165" bestFit="1" customWidth="1"/>
    <col min="10731" max="10731" width="7.26953125" style="165" bestFit="1" customWidth="1"/>
    <col min="10732" max="10732" width="11.54296875" style="165" bestFit="1" customWidth="1"/>
    <col min="10733" max="10733" width="7.26953125" style="165" bestFit="1" customWidth="1"/>
    <col min="10734" max="10734" width="11.54296875" style="165" bestFit="1" customWidth="1"/>
    <col min="10735" max="10735" width="7.26953125" style="165" bestFit="1" customWidth="1"/>
    <col min="10736" max="10736" width="11.54296875" style="165" bestFit="1" customWidth="1"/>
    <col min="10737" max="10737" width="7.26953125" style="165" bestFit="1" customWidth="1"/>
    <col min="10738" max="10738" width="11.54296875" style="165" bestFit="1" customWidth="1"/>
    <col min="10739" max="10739" width="7.26953125" style="165" bestFit="1" customWidth="1"/>
    <col min="10740" max="10740" width="11.54296875" style="165" bestFit="1" customWidth="1"/>
    <col min="10741" max="10741" width="7.26953125" style="165" bestFit="1" customWidth="1"/>
    <col min="10742" max="10742" width="11.54296875" style="165" bestFit="1" customWidth="1"/>
    <col min="10743" max="10743" width="7.26953125" style="165" bestFit="1" customWidth="1"/>
    <col min="10744" max="10744" width="11.54296875" style="165" bestFit="1" customWidth="1"/>
    <col min="10745" max="10745" width="7.26953125" style="165" bestFit="1" customWidth="1"/>
    <col min="10746" max="10746" width="11.54296875" style="165" bestFit="1" customWidth="1"/>
    <col min="10747" max="10747" width="7.26953125" style="165" bestFit="1" customWidth="1"/>
    <col min="10748" max="10748" width="11.54296875" style="165" bestFit="1" customWidth="1"/>
    <col min="10749" max="10749" width="7.26953125" style="165" bestFit="1" customWidth="1"/>
    <col min="10750" max="10750" width="11.54296875" style="165" bestFit="1" customWidth="1"/>
    <col min="10751" max="10751" width="7.26953125" style="165" bestFit="1" customWidth="1"/>
    <col min="10752" max="10752" width="11.54296875" style="165" bestFit="1" customWidth="1"/>
    <col min="10753" max="10753" width="7.26953125" style="165" bestFit="1" customWidth="1"/>
    <col min="10754" max="10754" width="11.54296875" style="165" bestFit="1" customWidth="1"/>
    <col min="10755" max="10871" width="9.1796875" style="165"/>
    <col min="10872" max="10872" width="8" style="165" customWidth="1"/>
    <col min="10873" max="10873" width="63.1796875" style="165" customWidth="1"/>
    <col min="10874" max="10874" width="10.7265625" style="165" customWidth="1"/>
    <col min="10875" max="10875" width="9.26953125" style="165" customWidth="1"/>
    <col min="10876" max="10876" width="22" style="165" customWidth="1"/>
    <col min="10877" max="10877" width="14.26953125" style="165" customWidth="1"/>
    <col min="10878" max="10878" width="9.1796875" style="165"/>
    <col min="10879" max="10879" width="13.1796875" style="165" customWidth="1"/>
    <col min="10880" max="10970" width="9.1796875" style="165"/>
    <col min="10971" max="10971" width="7.54296875" style="165" bestFit="1" customWidth="1"/>
    <col min="10972" max="10972" width="62.81640625" style="165" bestFit="1" customWidth="1"/>
    <col min="10973" max="10973" width="10.7265625" style="165" bestFit="1" customWidth="1"/>
    <col min="10974" max="10974" width="6.26953125" style="165" bestFit="1" customWidth="1"/>
    <col min="10975" max="10975" width="5.81640625" style="165" bestFit="1" customWidth="1"/>
    <col min="10976" max="10976" width="15.453125" style="165" bestFit="1" customWidth="1"/>
    <col min="10977" max="10977" width="7.26953125" style="165" bestFit="1" customWidth="1"/>
    <col min="10978" max="10978" width="11.54296875" style="165" bestFit="1" customWidth="1"/>
    <col min="10979" max="10979" width="7.26953125" style="165" bestFit="1" customWidth="1"/>
    <col min="10980" max="10980" width="11.54296875" style="165" bestFit="1" customWidth="1"/>
    <col min="10981" max="10981" width="7.26953125" style="165" bestFit="1" customWidth="1"/>
    <col min="10982" max="10982" width="11.54296875" style="165" bestFit="1" customWidth="1"/>
    <col min="10983" max="10983" width="7.26953125" style="165" bestFit="1" customWidth="1"/>
    <col min="10984" max="10984" width="11.54296875" style="165" bestFit="1" customWidth="1"/>
    <col min="10985" max="10985" width="7.26953125" style="165" bestFit="1" customWidth="1"/>
    <col min="10986" max="10986" width="11.54296875" style="165" bestFit="1" customWidth="1"/>
    <col min="10987" max="10987" width="7.26953125" style="165" bestFit="1" customWidth="1"/>
    <col min="10988" max="10988" width="11.54296875" style="165" bestFit="1" customWidth="1"/>
    <col min="10989" max="10989" width="7.26953125" style="165" bestFit="1" customWidth="1"/>
    <col min="10990" max="10990" width="11.54296875" style="165" bestFit="1" customWidth="1"/>
    <col min="10991" max="10991" width="7.26953125" style="165" bestFit="1" customWidth="1"/>
    <col min="10992" max="10992" width="11.54296875" style="165" bestFit="1" customWidth="1"/>
    <col min="10993" max="10993" width="7.26953125" style="165" bestFit="1" customWidth="1"/>
    <col min="10994" max="10994" width="11.54296875" style="165" bestFit="1" customWidth="1"/>
    <col min="10995" max="10995" width="7.26953125" style="165" bestFit="1" customWidth="1"/>
    <col min="10996" max="10996" width="11.54296875" style="165" bestFit="1" customWidth="1"/>
    <col min="10997" max="10997" width="7.26953125" style="165" bestFit="1" customWidth="1"/>
    <col min="10998" max="10998" width="11.54296875" style="165" bestFit="1" customWidth="1"/>
    <col min="10999" max="10999" width="7.26953125" style="165" bestFit="1" customWidth="1"/>
    <col min="11000" max="11000" width="11.54296875" style="165" bestFit="1" customWidth="1"/>
    <col min="11001" max="11001" width="7.26953125" style="165" bestFit="1" customWidth="1"/>
    <col min="11002" max="11002" width="11.54296875" style="165" bestFit="1" customWidth="1"/>
    <col min="11003" max="11003" width="7.26953125" style="165" bestFit="1" customWidth="1"/>
    <col min="11004" max="11004" width="11.54296875" style="165" bestFit="1" customWidth="1"/>
    <col min="11005" max="11005" width="7.26953125" style="165" bestFit="1" customWidth="1"/>
    <col min="11006" max="11006" width="11.54296875" style="165" bestFit="1" customWidth="1"/>
    <col min="11007" max="11007" width="7.26953125" style="165" bestFit="1" customWidth="1"/>
    <col min="11008" max="11008" width="11.54296875" style="165" bestFit="1" customWidth="1"/>
    <col min="11009" max="11009" width="7.26953125" style="165" bestFit="1" customWidth="1"/>
    <col min="11010" max="11010" width="11.54296875" style="165" bestFit="1" customWidth="1"/>
    <col min="11011" max="11127" width="9.1796875" style="165"/>
    <col min="11128" max="11128" width="8" style="165" customWidth="1"/>
    <col min="11129" max="11129" width="63.1796875" style="165" customWidth="1"/>
    <col min="11130" max="11130" width="10.7265625" style="165" customWidth="1"/>
    <col min="11131" max="11131" width="9.26953125" style="165" customWidth="1"/>
    <col min="11132" max="11132" width="22" style="165" customWidth="1"/>
    <col min="11133" max="11133" width="14.26953125" style="165" customWidth="1"/>
    <col min="11134" max="11134" width="9.1796875" style="165"/>
    <col min="11135" max="11135" width="13.1796875" style="165" customWidth="1"/>
    <col min="11136" max="11226" width="9.1796875" style="165"/>
    <col min="11227" max="11227" width="7.54296875" style="165" bestFit="1" customWidth="1"/>
    <col min="11228" max="11228" width="62.81640625" style="165" bestFit="1" customWidth="1"/>
    <col min="11229" max="11229" width="10.7265625" style="165" bestFit="1" customWidth="1"/>
    <col min="11230" max="11230" width="6.26953125" style="165" bestFit="1" customWidth="1"/>
    <col min="11231" max="11231" width="5.81640625" style="165" bestFit="1" customWidth="1"/>
    <col min="11232" max="11232" width="15.453125" style="165" bestFit="1" customWidth="1"/>
    <col min="11233" max="11233" width="7.26953125" style="165" bestFit="1" customWidth="1"/>
    <col min="11234" max="11234" width="11.54296875" style="165" bestFit="1" customWidth="1"/>
    <col min="11235" max="11235" width="7.26953125" style="165" bestFit="1" customWidth="1"/>
    <col min="11236" max="11236" width="11.54296875" style="165" bestFit="1" customWidth="1"/>
    <col min="11237" max="11237" width="7.26953125" style="165" bestFit="1" customWidth="1"/>
    <col min="11238" max="11238" width="11.54296875" style="165" bestFit="1" customWidth="1"/>
    <col min="11239" max="11239" width="7.26953125" style="165" bestFit="1" customWidth="1"/>
    <col min="11240" max="11240" width="11.54296875" style="165" bestFit="1" customWidth="1"/>
    <col min="11241" max="11241" width="7.26953125" style="165" bestFit="1" customWidth="1"/>
    <col min="11242" max="11242" width="11.54296875" style="165" bestFit="1" customWidth="1"/>
    <col min="11243" max="11243" width="7.26953125" style="165" bestFit="1" customWidth="1"/>
    <col min="11244" max="11244" width="11.54296875" style="165" bestFit="1" customWidth="1"/>
    <col min="11245" max="11245" width="7.26953125" style="165" bestFit="1" customWidth="1"/>
    <col min="11246" max="11246" width="11.54296875" style="165" bestFit="1" customWidth="1"/>
    <col min="11247" max="11247" width="7.26953125" style="165" bestFit="1" customWidth="1"/>
    <col min="11248" max="11248" width="11.54296875" style="165" bestFit="1" customWidth="1"/>
    <col min="11249" max="11249" width="7.26953125" style="165" bestFit="1" customWidth="1"/>
    <col min="11250" max="11250" width="11.54296875" style="165" bestFit="1" customWidth="1"/>
    <col min="11251" max="11251" width="7.26953125" style="165" bestFit="1" customWidth="1"/>
    <col min="11252" max="11252" width="11.54296875" style="165" bestFit="1" customWidth="1"/>
    <col min="11253" max="11253" width="7.26953125" style="165" bestFit="1" customWidth="1"/>
    <col min="11254" max="11254" width="11.54296875" style="165" bestFit="1" customWidth="1"/>
    <col min="11255" max="11255" width="7.26953125" style="165" bestFit="1" customWidth="1"/>
    <col min="11256" max="11256" width="11.54296875" style="165" bestFit="1" customWidth="1"/>
    <col min="11257" max="11257" width="7.26953125" style="165" bestFit="1" customWidth="1"/>
    <col min="11258" max="11258" width="11.54296875" style="165" bestFit="1" customWidth="1"/>
    <col min="11259" max="11259" width="7.26953125" style="165" bestFit="1" customWidth="1"/>
    <col min="11260" max="11260" width="11.54296875" style="165" bestFit="1" customWidth="1"/>
    <col min="11261" max="11261" width="7.26953125" style="165" bestFit="1" customWidth="1"/>
    <col min="11262" max="11262" width="11.54296875" style="165" bestFit="1" customWidth="1"/>
    <col min="11263" max="11263" width="7.26953125" style="165" bestFit="1" customWidth="1"/>
    <col min="11264" max="11264" width="11.54296875" style="165" bestFit="1" customWidth="1"/>
    <col min="11265" max="11265" width="7.26953125" style="165" bestFit="1" customWidth="1"/>
    <col min="11266" max="11266" width="11.54296875" style="165" bestFit="1" customWidth="1"/>
    <col min="11267" max="11383" width="9.1796875" style="165"/>
    <col min="11384" max="11384" width="8" style="165" customWidth="1"/>
    <col min="11385" max="11385" width="63.1796875" style="165" customWidth="1"/>
    <col min="11386" max="11386" width="10.7265625" style="165" customWidth="1"/>
    <col min="11387" max="11387" width="9.26953125" style="165" customWidth="1"/>
    <col min="11388" max="11388" width="22" style="165" customWidth="1"/>
    <col min="11389" max="11389" width="14.26953125" style="165" customWidth="1"/>
    <col min="11390" max="11390" width="9.1796875" style="165"/>
    <col min="11391" max="11391" width="13.1796875" style="165" customWidth="1"/>
    <col min="11392" max="11482" width="9.1796875" style="165"/>
    <col min="11483" max="11483" width="7.54296875" style="165" bestFit="1" customWidth="1"/>
    <col min="11484" max="11484" width="62.81640625" style="165" bestFit="1" customWidth="1"/>
    <col min="11485" max="11485" width="10.7265625" style="165" bestFit="1" customWidth="1"/>
    <col min="11486" max="11486" width="6.26953125" style="165" bestFit="1" customWidth="1"/>
    <col min="11487" max="11487" width="5.81640625" style="165" bestFit="1" customWidth="1"/>
    <col min="11488" max="11488" width="15.453125" style="165" bestFit="1" customWidth="1"/>
    <col min="11489" max="11489" width="7.26953125" style="165" bestFit="1" customWidth="1"/>
    <col min="11490" max="11490" width="11.54296875" style="165" bestFit="1" customWidth="1"/>
    <col min="11491" max="11491" width="7.26953125" style="165" bestFit="1" customWidth="1"/>
    <col min="11492" max="11492" width="11.54296875" style="165" bestFit="1" customWidth="1"/>
    <col min="11493" max="11493" width="7.26953125" style="165" bestFit="1" customWidth="1"/>
    <col min="11494" max="11494" width="11.54296875" style="165" bestFit="1" customWidth="1"/>
    <col min="11495" max="11495" width="7.26953125" style="165" bestFit="1" customWidth="1"/>
    <col min="11496" max="11496" width="11.54296875" style="165" bestFit="1" customWidth="1"/>
    <col min="11497" max="11497" width="7.26953125" style="165" bestFit="1" customWidth="1"/>
    <col min="11498" max="11498" width="11.54296875" style="165" bestFit="1" customWidth="1"/>
    <col min="11499" max="11499" width="7.26953125" style="165" bestFit="1" customWidth="1"/>
    <col min="11500" max="11500" width="11.54296875" style="165" bestFit="1" customWidth="1"/>
    <col min="11501" max="11501" width="7.26953125" style="165" bestFit="1" customWidth="1"/>
    <col min="11502" max="11502" width="11.54296875" style="165" bestFit="1" customWidth="1"/>
    <col min="11503" max="11503" width="7.26953125" style="165" bestFit="1" customWidth="1"/>
    <col min="11504" max="11504" width="11.54296875" style="165" bestFit="1" customWidth="1"/>
    <col min="11505" max="11505" width="7.26953125" style="165" bestFit="1" customWidth="1"/>
    <col min="11506" max="11506" width="11.54296875" style="165" bestFit="1" customWidth="1"/>
    <col min="11507" max="11507" width="7.26953125" style="165" bestFit="1" customWidth="1"/>
    <col min="11508" max="11508" width="11.54296875" style="165" bestFit="1" customWidth="1"/>
    <col min="11509" max="11509" width="7.26953125" style="165" bestFit="1" customWidth="1"/>
    <col min="11510" max="11510" width="11.54296875" style="165" bestFit="1" customWidth="1"/>
    <col min="11511" max="11511" width="7.26953125" style="165" bestFit="1" customWidth="1"/>
    <col min="11512" max="11512" width="11.54296875" style="165" bestFit="1" customWidth="1"/>
    <col min="11513" max="11513" width="7.26953125" style="165" bestFit="1" customWidth="1"/>
    <col min="11514" max="11514" width="11.54296875" style="165" bestFit="1" customWidth="1"/>
    <col min="11515" max="11515" width="7.26953125" style="165" bestFit="1" customWidth="1"/>
    <col min="11516" max="11516" width="11.54296875" style="165" bestFit="1" customWidth="1"/>
    <col min="11517" max="11517" width="7.26953125" style="165" bestFit="1" customWidth="1"/>
    <col min="11518" max="11518" width="11.54296875" style="165" bestFit="1" customWidth="1"/>
    <col min="11519" max="11519" width="7.26953125" style="165" bestFit="1" customWidth="1"/>
    <col min="11520" max="11520" width="11.54296875" style="165" bestFit="1" customWidth="1"/>
    <col min="11521" max="11521" width="7.26953125" style="165" bestFit="1" customWidth="1"/>
    <col min="11522" max="11522" width="11.54296875" style="165" bestFit="1" customWidth="1"/>
    <col min="11523" max="11639" width="9.1796875" style="165"/>
    <col min="11640" max="11640" width="8" style="165" customWidth="1"/>
    <col min="11641" max="11641" width="63.1796875" style="165" customWidth="1"/>
    <col min="11642" max="11642" width="10.7265625" style="165" customWidth="1"/>
    <col min="11643" max="11643" width="9.26953125" style="165" customWidth="1"/>
    <col min="11644" max="11644" width="22" style="165" customWidth="1"/>
    <col min="11645" max="11645" width="14.26953125" style="165" customWidth="1"/>
    <col min="11646" max="11646" width="9.1796875" style="165"/>
    <col min="11647" max="11647" width="13.1796875" style="165" customWidth="1"/>
    <col min="11648" max="11738" width="9.1796875" style="165"/>
    <col min="11739" max="11739" width="7.54296875" style="165" bestFit="1" customWidth="1"/>
    <col min="11740" max="11740" width="62.81640625" style="165" bestFit="1" customWidth="1"/>
    <col min="11741" max="11741" width="10.7265625" style="165" bestFit="1" customWidth="1"/>
    <col min="11742" max="11742" width="6.26953125" style="165" bestFit="1" customWidth="1"/>
    <col min="11743" max="11743" width="5.81640625" style="165" bestFit="1" customWidth="1"/>
    <col min="11744" max="11744" width="15.453125" style="165" bestFit="1" customWidth="1"/>
    <col min="11745" max="11745" width="7.26953125" style="165" bestFit="1" customWidth="1"/>
    <col min="11746" max="11746" width="11.54296875" style="165" bestFit="1" customWidth="1"/>
    <col min="11747" max="11747" width="7.26953125" style="165" bestFit="1" customWidth="1"/>
    <col min="11748" max="11748" width="11.54296875" style="165" bestFit="1" customWidth="1"/>
    <col min="11749" max="11749" width="7.26953125" style="165" bestFit="1" customWidth="1"/>
    <col min="11750" max="11750" width="11.54296875" style="165" bestFit="1" customWidth="1"/>
    <col min="11751" max="11751" width="7.26953125" style="165" bestFit="1" customWidth="1"/>
    <col min="11752" max="11752" width="11.54296875" style="165" bestFit="1" customWidth="1"/>
    <col min="11753" max="11753" width="7.26953125" style="165" bestFit="1" customWidth="1"/>
    <col min="11754" max="11754" width="11.54296875" style="165" bestFit="1" customWidth="1"/>
    <col min="11755" max="11755" width="7.26953125" style="165" bestFit="1" customWidth="1"/>
    <col min="11756" max="11756" width="11.54296875" style="165" bestFit="1" customWidth="1"/>
    <col min="11757" max="11757" width="7.26953125" style="165" bestFit="1" customWidth="1"/>
    <col min="11758" max="11758" width="11.54296875" style="165" bestFit="1" customWidth="1"/>
    <col min="11759" max="11759" width="7.26953125" style="165" bestFit="1" customWidth="1"/>
    <col min="11760" max="11760" width="11.54296875" style="165" bestFit="1" customWidth="1"/>
    <col min="11761" max="11761" width="7.26953125" style="165" bestFit="1" customWidth="1"/>
    <col min="11762" max="11762" width="11.54296875" style="165" bestFit="1" customWidth="1"/>
    <col min="11763" max="11763" width="7.26953125" style="165" bestFit="1" customWidth="1"/>
    <col min="11764" max="11764" width="11.54296875" style="165" bestFit="1" customWidth="1"/>
    <col min="11765" max="11765" width="7.26953125" style="165" bestFit="1" customWidth="1"/>
    <col min="11766" max="11766" width="11.54296875" style="165" bestFit="1" customWidth="1"/>
    <col min="11767" max="11767" width="7.26953125" style="165" bestFit="1" customWidth="1"/>
    <col min="11768" max="11768" width="11.54296875" style="165" bestFit="1" customWidth="1"/>
    <col min="11769" max="11769" width="7.26953125" style="165" bestFit="1" customWidth="1"/>
    <col min="11770" max="11770" width="11.54296875" style="165" bestFit="1" customWidth="1"/>
    <col min="11771" max="11771" width="7.26953125" style="165" bestFit="1" customWidth="1"/>
    <col min="11772" max="11772" width="11.54296875" style="165" bestFit="1" customWidth="1"/>
    <col min="11773" max="11773" width="7.26953125" style="165" bestFit="1" customWidth="1"/>
    <col min="11774" max="11774" width="11.54296875" style="165" bestFit="1" customWidth="1"/>
    <col min="11775" max="11775" width="7.26953125" style="165" bestFit="1" customWidth="1"/>
    <col min="11776" max="11776" width="11.54296875" style="165" bestFit="1" customWidth="1"/>
    <col min="11777" max="11777" width="7.26953125" style="165" bestFit="1" customWidth="1"/>
    <col min="11778" max="11778" width="11.54296875" style="165" bestFit="1" customWidth="1"/>
    <col min="11779" max="11895" width="9.1796875" style="165"/>
    <col min="11896" max="11896" width="8" style="165" customWidth="1"/>
    <col min="11897" max="11897" width="63.1796875" style="165" customWidth="1"/>
    <col min="11898" max="11898" width="10.7265625" style="165" customWidth="1"/>
    <col min="11899" max="11899" width="9.26953125" style="165" customWidth="1"/>
    <col min="11900" max="11900" width="22" style="165" customWidth="1"/>
    <col min="11901" max="11901" width="14.26953125" style="165" customWidth="1"/>
    <col min="11902" max="11902" width="9.1796875" style="165"/>
    <col min="11903" max="11903" width="13.1796875" style="165" customWidth="1"/>
    <col min="11904" max="11994" width="9.1796875" style="165"/>
    <col min="11995" max="11995" width="7.54296875" style="165" bestFit="1" customWidth="1"/>
    <col min="11996" max="11996" width="62.81640625" style="165" bestFit="1" customWidth="1"/>
    <col min="11997" max="11997" width="10.7265625" style="165" bestFit="1" customWidth="1"/>
    <col min="11998" max="11998" width="6.26953125" style="165" bestFit="1" customWidth="1"/>
    <col min="11999" max="11999" width="5.81640625" style="165" bestFit="1" customWidth="1"/>
    <col min="12000" max="12000" width="15.453125" style="165" bestFit="1" customWidth="1"/>
    <col min="12001" max="12001" width="7.26953125" style="165" bestFit="1" customWidth="1"/>
    <col min="12002" max="12002" width="11.54296875" style="165" bestFit="1" customWidth="1"/>
    <col min="12003" max="12003" width="7.26953125" style="165" bestFit="1" customWidth="1"/>
    <col min="12004" max="12004" width="11.54296875" style="165" bestFit="1" customWidth="1"/>
    <col min="12005" max="12005" width="7.26953125" style="165" bestFit="1" customWidth="1"/>
    <col min="12006" max="12006" width="11.54296875" style="165" bestFit="1" customWidth="1"/>
    <col min="12007" max="12007" width="7.26953125" style="165" bestFit="1" customWidth="1"/>
    <col min="12008" max="12008" width="11.54296875" style="165" bestFit="1" customWidth="1"/>
    <col min="12009" max="12009" width="7.26953125" style="165" bestFit="1" customWidth="1"/>
    <col min="12010" max="12010" width="11.54296875" style="165" bestFit="1" customWidth="1"/>
    <col min="12011" max="12011" width="7.26953125" style="165" bestFit="1" customWidth="1"/>
    <col min="12012" max="12012" width="11.54296875" style="165" bestFit="1" customWidth="1"/>
    <col min="12013" max="12013" width="7.26953125" style="165" bestFit="1" customWidth="1"/>
    <col min="12014" max="12014" width="11.54296875" style="165" bestFit="1" customWidth="1"/>
    <col min="12015" max="12015" width="7.26953125" style="165" bestFit="1" customWidth="1"/>
    <col min="12016" max="12016" width="11.54296875" style="165" bestFit="1" customWidth="1"/>
    <col min="12017" max="12017" width="7.26953125" style="165" bestFit="1" customWidth="1"/>
    <col min="12018" max="12018" width="11.54296875" style="165" bestFit="1" customWidth="1"/>
    <col min="12019" max="12019" width="7.26953125" style="165" bestFit="1" customWidth="1"/>
    <col min="12020" max="12020" width="11.54296875" style="165" bestFit="1" customWidth="1"/>
    <col min="12021" max="12021" width="7.26953125" style="165" bestFit="1" customWidth="1"/>
    <col min="12022" max="12022" width="11.54296875" style="165" bestFit="1" customWidth="1"/>
    <col min="12023" max="12023" width="7.26953125" style="165" bestFit="1" customWidth="1"/>
    <col min="12024" max="12024" width="11.54296875" style="165" bestFit="1" customWidth="1"/>
    <col min="12025" max="12025" width="7.26953125" style="165" bestFit="1" customWidth="1"/>
    <col min="12026" max="12026" width="11.54296875" style="165" bestFit="1" customWidth="1"/>
    <col min="12027" max="12027" width="7.26953125" style="165" bestFit="1" customWidth="1"/>
    <col min="12028" max="12028" width="11.54296875" style="165" bestFit="1" customWidth="1"/>
    <col min="12029" max="12029" width="7.26953125" style="165" bestFit="1" customWidth="1"/>
    <col min="12030" max="12030" width="11.54296875" style="165" bestFit="1" customWidth="1"/>
    <col min="12031" max="12031" width="7.26953125" style="165" bestFit="1" customWidth="1"/>
    <col min="12032" max="12032" width="11.54296875" style="165" bestFit="1" customWidth="1"/>
    <col min="12033" max="12033" width="7.26953125" style="165" bestFit="1" customWidth="1"/>
    <col min="12034" max="12034" width="11.54296875" style="165" bestFit="1" customWidth="1"/>
    <col min="12035" max="12151" width="9.1796875" style="165"/>
    <col min="12152" max="12152" width="8" style="165" customWidth="1"/>
    <col min="12153" max="12153" width="63.1796875" style="165" customWidth="1"/>
    <col min="12154" max="12154" width="10.7265625" style="165" customWidth="1"/>
    <col min="12155" max="12155" width="9.26953125" style="165" customWidth="1"/>
    <col min="12156" max="12156" width="22" style="165" customWidth="1"/>
    <col min="12157" max="12157" width="14.26953125" style="165" customWidth="1"/>
    <col min="12158" max="12158" width="9.1796875" style="165"/>
    <col min="12159" max="12159" width="13.1796875" style="165" customWidth="1"/>
    <col min="12160" max="12250" width="9.1796875" style="165"/>
    <col min="12251" max="12251" width="7.54296875" style="165" bestFit="1" customWidth="1"/>
    <col min="12252" max="12252" width="62.81640625" style="165" bestFit="1" customWidth="1"/>
    <col min="12253" max="12253" width="10.7265625" style="165" bestFit="1" customWidth="1"/>
    <col min="12254" max="12254" width="6.26953125" style="165" bestFit="1" customWidth="1"/>
    <col min="12255" max="12255" width="5.81640625" style="165" bestFit="1" customWidth="1"/>
    <col min="12256" max="12256" width="15.453125" style="165" bestFit="1" customWidth="1"/>
    <col min="12257" max="12257" width="7.26953125" style="165" bestFit="1" customWidth="1"/>
    <col min="12258" max="12258" width="11.54296875" style="165" bestFit="1" customWidth="1"/>
    <col min="12259" max="12259" width="7.26953125" style="165" bestFit="1" customWidth="1"/>
    <col min="12260" max="12260" width="11.54296875" style="165" bestFit="1" customWidth="1"/>
    <col min="12261" max="12261" width="7.26953125" style="165" bestFit="1" customWidth="1"/>
    <col min="12262" max="12262" width="11.54296875" style="165" bestFit="1" customWidth="1"/>
    <col min="12263" max="12263" width="7.26953125" style="165" bestFit="1" customWidth="1"/>
    <col min="12264" max="12264" width="11.54296875" style="165" bestFit="1" customWidth="1"/>
    <col min="12265" max="12265" width="7.26953125" style="165" bestFit="1" customWidth="1"/>
    <col min="12266" max="12266" width="11.54296875" style="165" bestFit="1" customWidth="1"/>
    <col min="12267" max="12267" width="7.26953125" style="165" bestFit="1" customWidth="1"/>
    <col min="12268" max="12268" width="11.54296875" style="165" bestFit="1" customWidth="1"/>
    <col min="12269" max="12269" width="7.26953125" style="165" bestFit="1" customWidth="1"/>
    <col min="12270" max="12270" width="11.54296875" style="165" bestFit="1" customWidth="1"/>
    <col min="12271" max="12271" width="7.26953125" style="165" bestFit="1" customWidth="1"/>
    <col min="12272" max="12272" width="11.54296875" style="165" bestFit="1" customWidth="1"/>
    <col min="12273" max="12273" width="7.26953125" style="165" bestFit="1" customWidth="1"/>
    <col min="12274" max="12274" width="11.54296875" style="165" bestFit="1" customWidth="1"/>
    <col min="12275" max="12275" width="7.26953125" style="165" bestFit="1" customWidth="1"/>
    <col min="12276" max="12276" width="11.54296875" style="165" bestFit="1" customWidth="1"/>
    <col min="12277" max="12277" width="7.26953125" style="165" bestFit="1" customWidth="1"/>
    <col min="12278" max="12278" width="11.54296875" style="165" bestFit="1" customWidth="1"/>
    <col min="12279" max="12279" width="7.26953125" style="165" bestFit="1" customWidth="1"/>
    <col min="12280" max="12280" width="11.54296875" style="165" bestFit="1" customWidth="1"/>
    <col min="12281" max="12281" width="7.26953125" style="165" bestFit="1" customWidth="1"/>
    <col min="12282" max="12282" width="11.54296875" style="165" bestFit="1" customWidth="1"/>
    <col min="12283" max="12283" width="7.26953125" style="165" bestFit="1" customWidth="1"/>
    <col min="12284" max="12284" width="11.54296875" style="165" bestFit="1" customWidth="1"/>
    <col min="12285" max="12285" width="7.26953125" style="165" bestFit="1" customWidth="1"/>
    <col min="12286" max="12286" width="11.54296875" style="165" bestFit="1" customWidth="1"/>
    <col min="12287" max="12287" width="7.26953125" style="165" bestFit="1" customWidth="1"/>
    <col min="12288" max="12288" width="11.54296875" style="165" bestFit="1" customWidth="1"/>
    <col min="12289" max="12289" width="7.26953125" style="165" bestFit="1" customWidth="1"/>
    <col min="12290" max="12290" width="11.54296875" style="165" bestFit="1" customWidth="1"/>
    <col min="12291" max="12407" width="9.1796875" style="165"/>
    <col min="12408" max="12408" width="8" style="165" customWidth="1"/>
    <col min="12409" max="12409" width="63.1796875" style="165" customWidth="1"/>
    <col min="12410" max="12410" width="10.7265625" style="165" customWidth="1"/>
    <col min="12411" max="12411" width="9.26953125" style="165" customWidth="1"/>
    <col min="12412" max="12412" width="22" style="165" customWidth="1"/>
    <col min="12413" max="12413" width="14.26953125" style="165" customWidth="1"/>
    <col min="12414" max="12414" width="9.1796875" style="165"/>
    <col min="12415" max="12415" width="13.1796875" style="165" customWidth="1"/>
    <col min="12416" max="12506" width="9.1796875" style="165"/>
    <col min="12507" max="12507" width="7.54296875" style="165" bestFit="1" customWidth="1"/>
    <col min="12508" max="12508" width="62.81640625" style="165" bestFit="1" customWidth="1"/>
    <col min="12509" max="12509" width="10.7265625" style="165" bestFit="1" customWidth="1"/>
    <col min="12510" max="12510" width="6.26953125" style="165" bestFit="1" customWidth="1"/>
    <col min="12511" max="12511" width="5.81640625" style="165" bestFit="1" customWidth="1"/>
    <col min="12512" max="12512" width="15.453125" style="165" bestFit="1" customWidth="1"/>
    <col min="12513" max="12513" width="7.26953125" style="165" bestFit="1" customWidth="1"/>
    <col min="12514" max="12514" width="11.54296875" style="165" bestFit="1" customWidth="1"/>
    <col min="12515" max="12515" width="7.26953125" style="165" bestFit="1" customWidth="1"/>
    <col min="12516" max="12516" width="11.54296875" style="165" bestFit="1" customWidth="1"/>
    <col min="12517" max="12517" width="7.26953125" style="165" bestFit="1" customWidth="1"/>
    <col min="12518" max="12518" width="11.54296875" style="165" bestFit="1" customWidth="1"/>
    <col min="12519" max="12519" width="7.26953125" style="165" bestFit="1" customWidth="1"/>
    <col min="12520" max="12520" width="11.54296875" style="165" bestFit="1" customWidth="1"/>
    <col min="12521" max="12521" width="7.26953125" style="165" bestFit="1" customWidth="1"/>
    <col min="12522" max="12522" width="11.54296875" style="165" bestFit="1" customWidth="1"/>
    <col min="12523" max="12523" width="7.26953125" style="165" bestFit="1" customWidth="1"/>
    <col min="12524" max="12524" width="11.54296875" style="165" bestFit="1" customWidth="1"/>
    <col min="12525" max="12525" width="7.26953125" style="165" bestFit="1" customWidth="1"/>
    <col min="12526" max="12526" width="11.54296875" style="165" bestFit="1" customWidth="1"/>
    <col min="12527" max="12527" width="7.26953125" style="165" bestFit="1" customWidth="1"/>
    <col min="12528" max="12528" width="11.54296875" style="165" bestFit="1" customWidth="1"/>
    <col min="12529" max="12529" width="7.26953125" style="165" bestFit="1" customWidth="1"/>
    <col min="12530" max="12530" width="11.54296875" style="165" bestFit="1" customWidth="1"/>
    <col min="12531" max="12531" width="7.26953125" style="165" bestFit="1" customWidth="1"/>
    <col min="12532" max="12532" width="11.54296875" style="165" bestFit="1" customWidth="1"/>
    <col min="12533" max="12533" width="7.26953125" style="165" bestFit="1" customWidth="1"/>
    <col min="12534" max="12534" width="11.54296875" style="165" bestFit="1" customWidth="1"/>
    <col min="12535" max="12535" width="7.26953125" style="165" bestFit="1" customWidth="1"/>
    <col min="12536" max="12536" width="11.54296875" style="165" bestFit="1" customWidth="1"/>
    <col min="12537" max="12537" width="7.26953125" style="165" bestFit="1" customWidth="1"/>
    <col min="12538" max="12538" width="11.54296875" style="165" bestFit="1" customWidth="1"/>
    <col min="12539" max="12539" width="7.26953125" style="165" bestFit="1" customWidth="1"/>
    <col min="12540" max="12540" width="11.54296875" style="165" bestFit="1" customWidth="1"/>
    <col min="12541" max="12541" width="7.26953125" style="165" bestFit="1" customWidth="1"/>
    <col min="12542" max="12542" width="11.54296875" style="165" bestFit="1" customWidth="1"/>
    <col min="12543" max="12543" width="7.26953125" style="165" bestFit="1" customWidth="1"/>
    <col min="12544" max="12544" width="11.54296875" style="165" bestFit="1" customWidth="1"/>
    <col min="12545" max="12545" width="7.26953125" style="165" bestFit="1" customWidth="1"/>
    <col min="12546" max="12546" width="11.54296875" style="165" bestFit="1" customWidth="1"/>
    <col min="12547" max="12663" width="9.1796875" style="165"/>
    <col min="12664" max="12664" width="8" style="165" customWidth="1"/>
    <col min="12665" max="12665" width="63.1796875" style="165" customWidth="1"/>
    <col min="12666" max="12666" width="10.7265625" style="165" customWidth="1"/>
    <col min="12667" max="12667" width="9.26953125" style="165" customWidth="1"/>
    <col min="12668" max="12668" width="22" style="165" customWidth="1"/>
    <col min="12669" max="12669" width="14.26953125" style="165" customWidth="1"/>
    <col min="12670" max="12670" width="9.1796875" style="165"/>
    <col min="12671" max="12671" width="13.1796875" style="165" customWidth="1"/>
    <col min="12672" max="12762" width="9.1796875" style="165"/>
    <col min="12763" max="12763" width="7.54296875" style="165" bestFit="1" customWidth="1"/>
    <col min="12764" max="12764" width="62.81640625" style="165" bestFit="1" customWidth="1"/>
    <col min="12765" max="12765" width="10.7265625" style="165" bestFit="1" customWidth="1"/>
    <col min="12766" max="12766" width="6.26953125" style="165" bestFit="1" customWidth="1"/>
    <col min="12767" max="12767" width="5.81640625" style="165" bestFit="1" customWidth="1"/>
    <col min="12768" max="12768" width="15.453125" style="165" bestFit="1" customWidth="1"/>
    <col min="12769" max="12769" width="7.26953125" style="165" bestFit="1" customWidth="1"/>
    <col min="12770" max="12770" width="11.54296875" style="165" bestFit="1" customWidth="1"/>
    <col min="12771" max="12771" width="7.26953125" style="165" bestFit="1" customWidth="1"/>
    <col min="12772" max="12772" width="11.54296875" style="165" bestFit="1" customWidth="1"/>
    <col min="12773" max="12773" width="7.26953125" style="165" bestFit="1" customWidth="1"/>
    <col min="12774" max="12774" width="11.54296875" style="165" bestFit="1" customWidth="1"/>
    <col min="12775" max="12775" width="7.26953125" style="165" bestFit="1" customWidth="1"/>
    <col min="12776" max="12776" width="11.54296875" style="165" bestFit="1" customWidth="1"/>
    <col min="12777" max="12777" width="7.26953125" style="165" bestFit="1" customWidth="1"/>
    <col min="12778" max="12778" width="11.54296875" style="165" bestFit="1" customWidth="1"/>
    <col min="12779" max="12779" width="7.26953125" style="165" bestFit="1" customWidth="1"/>
    <col min="12780" max="12780" width="11.54296875" style="165" bestFit="1" customWidth="1"/>
    <col min="12781" max="12781" width="7.26953125" style="165" bestFit="1" customWidth="1"/>
    <col min="12782" max="12782" width="11.54296875" style="165" bestFit="1" customWidth="1"/>
    <col min="12783" max="12783" width="7.26953125" style="165" bestFit="1" customWidth="1"/>
    <col min="12784" max="12784" width="11.54296875" style="165" bestFit="1" customWidth="1"/>
    <col min="12785" max="12785" width="7.26953125" style="165" bestFit="1" customWidth="1"/>
    <col min="12786" max="12786" width="11.54296875" style="165" bestFit="1" customWidth="1"/>
    <col min="12787" max="12787" width="7.26953125" style="165" bestFit="1" customWidth="1"/>
    <col min="12788" max="12788" width="11.54296875" style="165" bestFit="1" customWidth="1"/>
    <col min="12789" max="12789" width="7.26953125" style="165" bestFit="1" customWidth="1"/>
    <col min="12790" max="12790" width="11.54296875" style="165" bestFit="1" customWidth="1"/>
    <col min="12791" max="12791" width="7.26953125" style="165" bestFit="1" customWidth="1"/>
    <col min="12792" max="12792" width="11.54296875" style="165" bestFit="1" customWidth="1"/>
    <col min="12793" max="12793" width="7.26953125" style="165" bestFit="1" customWidth="1"/>
    <col min="12794" max="12794" width="11.54296875" style="165" bestFit="1" customWidth="1"/>
    <col min="12795" max="12795" width="7.26953125" style="165" bestFit="1" customWidth="1"/>
    <col min="12796" max="12796" width="11.54296875" style="165" bestFit="1" customWidth="1"/>
    <col min="12797" max="12797" width="7.26953125" style="165" bestFit="1" customWidth="1"/>
    <col min="12798" max="12798" width="11.54296875" style="165" bestFit="1" customWidth="1"/>
    <col min="12799" max="12799" width="7.26953125" style="165" bestFit="1" customWidth="1"/>
    <col min="12800" max="12800" width="11.54296875" style="165" bestFit="1" customWidth="1"/>
    <col min="12801" max="12801" width="7.26953125" style="165" bestFit="1" customWidth="1"/>
    <col min="12802" max="12802" width="11.54296875" style="165" bestFit="1" customWidth="1"/>
    <col min="12803" max="12919" width="9.1796875" style="165"/>
    <col min="12920" max="12920" width="8" style="165" customWidth="1"/>
    <col min="12921" max="12921" width="63.1796875" style="165" customWidth="1"/>
    <col min="12922" max="12922" width="10.7265625" style="165" customWidth="1"/>
    <col min="12923" max="12923" width="9.26953125" style="165" customWidth="1"/>
    <col min="12924" max="12924" width="22" style="165" customWidth="1"/>
    <col min="12925" max="12925" width="14.26953125" style="165" customWidth="1"/>
    <col min="12926" max="12926" width="9.1796875" style="165"/>
    <col min="12927" max="12927" width="13.1796875" style="165" customWidth="1"/>
    <col min="12928" max="13018" width="9.1796875" style="165"/>
    <col min="13019" max="13019" width="7.54296875" style="165" bestFit="1" customWidth="1"/>
    <col min="13020" max="13020" width="62.81640625" style="165" bestFit="1" customWidth="1"/>
    <col min="13021" max="13021" width="10.7265625" style="165" bestFit="1" customWidth="1"/>
    <col min="13022" max="13022" width="6.26953125" style="165" bestFit="1" customWidth="1"/>
    <col min="13023" max="13023" width="5.81640625" style="165" bestFit="1" customWidth="1"/>
    <col min="13024" max="13024" width="15.453125" style="165" bestFit="1" customWidth="1"/>
    <col min="13025" max="13025" width="7.26953125" style="165" bestFit="1" customWidth="1"/>
    <col min="13026" max="13026" width="11.54296875" style="165" bestFit="1" customWidth="1"/>
    <col min="13027" max="13027" width="7.26953125" style="165" bestFit="1" customWidth="1"/>
    <col min="13028" max="13028" width="11.54296875" style="165" bestFit="1" customWidth="1"/>
    <col min="13029" max="13029" width="7.26953125" style="165" bestFit="1" customWidth="1"/>
    <col min="13030" max="13030" width="11.54296875" style="165" bestFit="1" customWidth="1"/>
    <col min="13031" max="13031" width="7.26953125" style="165" bestFit="1" customWidth="1"/>
    <col min="13032" max="13032" width="11.54296875" style="165" bestFit="1" customWidth="1"/>
    <col min="13033" max="13033" width="7.26953125" style="165" bestFit="1" customWidth="1"/>
    <col min="13034" max="13034" width="11.54296875" style="165" bestFit="1" customWidth="1"/>
    <col min="13035" max="13035" width="7.26953125" style="165" bestFit="1" customWidth="1"/>
    <col min="13036" max="13036" width="11.54296875" style="165" bestFit="1" customWidth="1"/>
    <col min="13037" max="13037" width="7.26953125" style="165" bestFit="1" customWidth="1"/>
    <col min="13038" max="13038" width="11.54296875" style="165" bestFit="1" customWidth="1"/>
    <col min="13039" max="13039" width="7.26953125" style="165" bestFit="1" customWidth="1"/>
    <col min="13040" max="13040" width="11.54296875" style="165" bestFit="1" customWidth="1"/>
    <col min="13041" max="13041" width="7.26953125" style="165" bestFit="1" customWidth="1"/>
    <col min="13042" max="13042" width="11.54296875" style="165" bestFit="1" customWidth="1"/>
    <col min="13043" max="13043" width="7.26953125" style="165" bestFit="1" customWidth="1"/>
    <col min="13044" max="13044" width="11.54296875" style="165" bestFit="1" customWidth="1"/>
    <col min="13045" max="13045" width="7.26953125" style="165" bestFit="1" customWidth="1"/>
    <col min="13046" max="13046" width="11.54296875" style="165" bestFit="1" customWidth="1"/>
    <col min="13047" max="13047" width="7.26953125" style="165" bestFit="1" customWidth="1"/>
    <col min="13048" max="13048" width="11.54296875" style="165" bestFit="1" customWidth="1"/>
    <col min="13049" max="13049" width="7.26953125" style="165" bestFit="1" customWidth="1"/>
    <col min="13050" max="13050" width="11.54296875" style="165" bestFit="1" customWidth="1"/>
    <col min="13051" max="13051" width="7.26953125" style="165" bestFit="1" customWidth="1"/>
    <col min="13052" max="13052" width="11.54296875" style="165" bestFit="1" customWidth="1"/>
    <col min="13053" max="13053" width="7.26953125" style="165" bestFit="1" customWidth="1"/>
    <col min="13054" max="13054" width="11.54296875" style="165" bestFit="1" customWidth="1"/>
    <col min="13055" max="13055" width="7.26953125" style="165" bestFit="1" customWidth="1"/>
    <col min="13056" max="13056" width="11.54296875" style="165" bestFit="1" customWidth="1"/>
    <col min="13057" max="13057" width="7.26953125" style="165" bestFit="1" customWidth="1"/>
    <col min="13058" max="13058" width="11.54296875" style="165" bestFit="1" customWidth="1"/>
    <col min="13059" max="13175" width="9.1796875" style="165"/>
    <col min="13176" max="13176" width="8" style="165" customWidth="1"/>
    <col min="13177" max="13177" width="63.1796875" style="165" customWidth="1"/>
    <col min="13178" max="13178" width="10.7265625" style="165" customWidth="1"/>
    <col min="13179" max="13179" width="9.26953125" style="165" customWidth="1"/>
    <col min="13180" max="13180" width="22" style="165" customWidth="1"/>
    <col min="13181" max="13181" width="14.26953125" style="165" customWidth="1"/>
    <col min="13182" max="13182" width="9.1796875" style="165"/>
    <col min="13183" max="13183" width="13.1796875" style="165" customWidth="1"/>
    <col min="13184" max="13274" width="9.1796875" style="165"/>
    <col min="13275" max="13275" width="7.54296875" style="165" bestFit="1" customWidth="1"/>
    <col min="13276" max="13276" width="62.81640625" style="165" bestFit="1" customWidth="1"/>
    <col min="13277" max="13277" width="10.7265625" style="165" bestFit="1" customWidth="1"/>
    <col min="13278" max="13278" width="6.26953125" style="165" bestFit="1" customWidth="1"/>
    <col min="13279" max="13279" width="5.81640625" style="165" bestFit="1" customWidth="1"/>
    <col min="13280" max="13280" width="15.453125" style="165" bestFit="1" customWidth="1"/>
    <col min="13281" max="13281" width="7.26953125" style="165" bestFit="1" customWidth="1"/>
    <col min="13282" max="13282" width="11.54296875" style="165" bestFit="1" customWidth="1"/>
    <col min="13283" max="13283" width="7.26953125" style="165" bestFit="1" customWidth="1"/>
    <col min="13284" max="13284" width="11.54296875" style="165" bestFit="1" customWidth="1"/>
    <col min="13285" max="13285" width="7.26953125" style="165" bestFit="1" customWidth="1"/>
    <col min="13286" max="13286" width="11.54296875" style="165" bestFit="1" customWidth="1"/>
    <col min="13287" max="13287" width="7.26953125" style="165" bestFit="1" customWidth="1"/>
    <col min="13288" max="13288" width="11.54296875" style="165" bestFit="1" customWidth="1"/>
    <col min="13289" max="13289" width="7.26953125" style="165" bestFit="1" customWidth="1"/>
    <col min="13290" max="13290" width="11.54296875" style="165" bestFit="1" customWidth="1"/>
    <col min="13291" max="13291" width="7.26953125" style="165" bestFit="1" customWidth="1"/>
    <col min="13292" max="13292" width="11.54296875" style="165" bestFit="1" customWidth="1"/>
    <col min="13293" max="13293" width="7.26953125" style="165" bestFit="1" customWidth="1"/>
    <col min="13294" max="13294" width="11.54296875" style="165" bestFit="1" customWidth="1"/>
    <col min="13295" max="13295" width="7.26953125" style="165" bestFit="1" customWidth="1"/>
    <col min="13296" max="13296" width="11.54296875" style="165" bestFit="1" customWidth="1"/>
    <col min="13297" max="13297" width="7.26953125" style="165" bestFit="1" customWidth="1"/>
    <col min="13298" max="13298" width="11.54296875" style="165" bestFit="1" customWidth="1"/>
    <col min="13299" max="13299" width="7.26953125" style="165" bestFit="1" customWidth="1"/>
    <col min="13300" max="13300" width="11.54296875" style="165" bestFit="1" customWidth="1"/>
    <col min="13301" max="13301" width="7.26953125" style="165" bestFit="1" customWidth="1"/>
    <col min="13302" max="13302" width="11.54296875" style="165" bestFit="1" customWidth="1"/>
    <col min="13303" max="13303" width="7.26953125" style="165" bestFit="1" customWidth="1"/>
    <col min="13304" max="13304" width="11.54296875" style="165" bestFit="1" customWidth="1"/>
    <col min="13305" max="13305" width="7.26953125" style="165" bestFit="1" customWidth="1"/>
    <col min="13306" max="13306" width="11.54296875" style="165" bestFit="1" customWidth="1"/>
    <col min="13307" max="13307" width="7.26953125" style="165" bestFit="1" customWidth="1"/>
    <col min="13308" max="13308" width="11.54296875" style="165" bestFit="1" customWidth="1"/>
    <col min="13309" max="13309" width="7.26953125" style="165" bestFit="1" customWidth="1"/>
    <col min="13310" max="13310" width="11.54296875" style="165" bestFit="1" customWidth="1"/>
    <col min="13311" max="13311" width="7.26953125" style="165" bestFit="1" customWidth="1"/>
    <col min="13312" max="13312" width="11.54296875" style="165" bestFit="1" customWidth="1"/>
    <col min="13313" max="13313" width="7.26953125" style="165" bestFit="1" customWidth="1"/>
    <col min="13314" max="13314" width="11.54296875" style="165" bestFit="1" customWidth="1"/>
    <col min="13315" max="13431" width="9.1796875" style="165"/>
    <col min="13432" max="13432" width="8" style="165" customWidth="1"/>
    <col min="13433" max="13433" width="63.1796875" style="165" customWidth="1"/>
    <col min="13434" max="13434" width="10.7265625" style="165" customWidth="1"/>
    <col min="13435" max="13435" width="9.26953125" style="165" customWidth="1"/>
    <col min="13436" max="13436" width="22" style="165" customWidth="1"/>
    <col min="13437" max="13437" width="14.26953125" style="165" customWidth="1"/>
    <col min="13438" max="13438" width="9.1796875" style="165"/>
    <col min="13439" max="13439" width="13.1796875" style="165" customWidth="1"/>
    <col min="13440" max="13530" width="9.1796875" style="165"/>
    <col min="13531" max="13531" width="7.54296875" style="165" bestFit="1" customWidth="1"/>
    <col min="13532" max="13532" width="62.81640625" style="165" bestFit="1" customWidth="1"/>
    <col min="13533" max="13533" width="10.7265625" style="165" bestFit="1" customWidth="1"/>
    <col min="13534" max="13534" width="6.26953125" style="165" bestFit="1" customWidth="1"/>
    <col min="13535" max="13535" width="5.81640625" style="165" bestFit="1" customWidth="1"/>
    <col min="13536" max="13536" width="15.453125" style="165" bestFit="1" customWidth="1"/>
    <col min="13537" max="13537" width="7.26953125" style="165" bestFit="1" customWidth="1"/>
    <col min="13538" max="13538" width="11.54296875" style="165" bestFit="1" customWidth="1"/>
    <col min="13539" max="13539" width="7.26953125" style="165" bestFit="1" customWidth="1"/>
    <col min="13540" max="13540" width="11.54296875" style="165" bestFit="1" customWidth="1"/>
    <col min="13541" max="13541" width="7.26953125" style="165" bestFit="1" customWidth="1"/>
    <col min="13542" max="13542" width="11.54296875" style="165" bestFit="1" customWidth="1"/>
    <col min="13543" max="13543" width="7.26953125" style="165" bestFit="1" customWidth="1"/>
    <col min="13544" max="13544" width="11.54296875" style="165" bestFit="1" customWidth="1"/>
    <col min="13545" max="13545" width="7.26953125" style="165" bestFit="1" customWidth="1"/>
    <col min="13546" max="13546" width="11.54296875" style="165" bestFit="1" customWidth="1"/>
    <col min="13547" max="13547" width="7.26953125" style="165" bestFit="1" customWidth="1"/>
    <col min="13548" max="13548" width="11.54296875" style="165" bestFit="1" customWidth="1"/>
    <col min="13549" max="13549" width="7.26953125" style="165" bestFit="1" customWidth="1"/>
    <col min="13550" max="13550" width="11.54296875" style="165" bestFit="1" customWidth="1"/>
    <col min="13551" max="13551" width="7.26953125" style="165" bestFit="1" customWidth="1"/>
    <col min="13552" max="13552" width="11.54296875" style="165" bestFit="1" customWidth="1"/>
    <col min="13553" max="13553" width="7.26953125" style="165" bestFit="1" customWidth="1"/>
    <col min="13554" max="13554" width="11.54296875" style="165" bestFit="1" customWidth="1"/>
    <col min="13555" max="13555" width="7.26953125" style="165" bestFit="1" customWidth="1"/>
    <col min="13556" max="13556" width="11.54296875" style="165" bestFit="1" customWidth="1"/>
    <col min="13557" max="13557" width="7.26953125" style="165" bestFit="1" customWidth="1"/>
    <col min="13558" max="13558" width="11.54296875" style="165" bestFit="1" customWidth="1"/>
    <col min="13559" max="13559" width="7.26953125" style="165" bestFit="1" customWidth="1"/>
    <col min="13560" max="13560" width="11.54296875" style="165" bestFit="1" customWidth="1"/>
    <col min="13561" max="13561" width="7.26953125" style="165" bestFit="1" customWidth="1"/>
    <col min="13562" max="13562" width="11.54296875" style="165" bestFit="1" customWidth="1"/>
    <col min="13563" max="13563" width="7.26953125" style="165" bestFit="1" customWidth="1"/>
    <col min="13564" max="13564" width="11.54296875" style="165" bestFit="1" customWidth="1"/>
    <col min="13565" max="13565" width="7.26953125" style="165" bestFit="1" customWidth="1"/>
    <col min="13566" max="13566" width="11.54296875" style="165" bestFit="1" customWidth="1"/>
    <col min="13567" max="13567" width="7.26953125" style="165" bestFit="1" customWidth="1"/>
    <col min="13568" max="13568" width="11.54296875" style="165" bestFit="1" customWidth="1"/>
    <col min="13569" max="13569" width="7.26953125" style="165" bestFit="1" customWidth="1"/>
    <col min="13570" max="13570" width="11.54296875" style="165" bestFit="1" customWidth="1"/>
    <col min="13571" max="13687" width="9.1796875" style="165"/>
    <col min="13688" max="13688" width="8" style="165" customWidth="1"/>
    <col min="13689" max="13689" width="63.1796875" style="165" customWidth="1"/>
    <col min="13690" max="13690" width="10.7265625" style="165" customWidth="1"/>
    <col min="13691" max="13691" width="9.26953125" style="165" customWidth="1"/>
    <col min="13692" max="13692" width="22" style="165" customWidth="1"/>
    <col min="13693" max="13693" width="14.26953125" style="165" customWidth="1"/>
    <col min="13694" max="13694" width="9.1796875" style="165"/>
    <col min="13695" max="13695" width="13.1796875" style="165" customWidth="1"/>
    <col min="13696" max="13786" width="9.1796875" style="165"/>
    <col min="13787" max="13787" width="7.54296875" style="165" bestFit="1" customWidth="1"/>
    <col min="13788" max="13788" width="62.81640625" style="165" bestFit="1" customWidth="1"/>
    <col min="13789" max="13789" width="10.7265625" style="165" bestFit="1" customWidth="1"/>
    <col min="13790" max="13790" width="6.26953125" style="165" bestFit="1" customWidth="1"/>
    <col min="13791" max="13791" width="5.81640625" style="165" bestFit="1" customWidth="1"/>
    <col min="13792" max="13792" width="15.453125" style="165" bestFit="1" customWidth="1"/>
    <col min="13793" max="13793" width="7.26953125" style="165" bestFit="1" customWidth="1"/>
    <col min="13794" max="13794" width="11.54296875" style="165" bestFit="1" customWidth="1"/>
    <col min="13795" max="13795" width="7.26953125" style="165" bestFit="1" customWidth="1"/>
    <col min="13796" max="13796" width="11.54296875" style="165" bestFit="1" customWidth="1"/>
    <col min="13797" max="13797" width="7.26953125" style="165" bestFit="1" customWidth="1"/>
    <col min="13798" max="13798" width="11.54296875" style="165" bestFit="1" customWidth="1"/>
    <col min="13799" max="13799" width="7.26953125" style="165" bestFit="1" customWidth="1"/>
    <col min="13800" max="13800" width="11.54296875" style="165" bestFit="1" customWidth="1"/>
    <col min="13801" max="13801" width="7.26953125" style="165" bestFit="1" customWidth="1"/>
    <col min="13802" max="13802" width="11.54296875" style="165" bestFit="1" customWidth="1"/>
    <col min="13803" max="13803" width="7.26953125" style="165" bestFit="1" customWidth="1"/>
    <col min="13804" max="13804" width="11.54296875" style="165" bestFit="1" customWidth="1"/>
    <col min="13805" max="13805" width="7.26953125" style="165" bestFit="1" customWidth="1"/>
    <col min="13806" max="13806" width="11.54296875" style="165" bestFit="1" customWidth="1"/>
    <col min="13807" max="13807" width="7.26953125" style="165" bestFit="1" customWidth="1"/>
    <col min="13808" max="13808" width="11.54296875" style="165" bestFit="1" customWidth="1"/>
    <col min="13809" max="13809" width="7.26953125" style="165" bestFit="1" customWidth="1"/>
    <col min="13810" max="13810" width="11.54296875" style="165" bestFit="1" customWidth="1"/>
    <col min="13811" max="13811" width="7.26953125" style="165" bestFit="1" customWidth="1"/>
    <col min="13812" max="13812" width="11.54296875" style="165" bestFit="1" customWidth="1"/>
    <col min="13813" max="13813" width="7.26953125" style="165" bestFit="1" customWidth="1"/>
    <col min="13814" max="13814" width="11.54296875" style="165" bestFit="1" customWidth="1"/>
    <col min="13815" max="13815" width="7.26953125" style="165" bestFit="1" customWidth="1"/>
    <col min="13816" max="13816" width="11.54296875" style="165" bestFit="1" customWidth="1"/>
    <col min="13817" max="13817" width="7.26953125" style="165" bestFit="1" customWidth="1"/>
    <col min="13818" max="13818" width="11.54296875" style="165" bestFit="1" customWidth="1"/>
    <col min="13819" max="13819" width="7.26953125" style="165" bestFit="1" customWidth="1"/>
    <col min="13820" max="13820" width="11.54296875" style="165" bestFit="1" customWidth="1"/>
    <col min="13821" max="13821" width="7.26953125" style="165" bestFit="1" customWidth="1"/>
    <col min="13822" max="13822" width="11.54296875" style="165" bestFit="1" customWidth="1"/>
    <col min="13823" max="13823" width="7.26953125" style="165" bestFit="1" customWidth="1"/>
    <col min="13824" max="13824" width="11.54296875" style="165" bestFit="1" customWidth="1"/>
    <col min="13825" max="13825" width="7.26953125" style="165" bestFit="1" customWidth="1"/>
    <col min="13826" max="13826" width="11.54296875" style="165" bestFit="1" customWidth="1"/>
    <col min="13827" max="13943" width="9.1796875" style="165"/>
    <col min="13944" max="13944" width="8" style="165" customWidth="1"/>
    <col min="13945" max="13945" width="63.1796875" style="165" customWidth="1"/>
    <col min="13946" max="13946" width="10.7265625" style="165" customWidth="1"/>
    <col min="13947" max="13947" width="9.26953125" style="165" customWidth="1"/>
    <col min="13948" max="13948" width="22" style="165" customWidth="1"/>
    <col min="13949" max="13949" width="14.26953125" style="165" customWidth="1"/>
    <col min="13950" max="13950" width="9.1796875" style="165"/>
    <col min="13951" max="13951" width="13.1796875" style="165" customWidth="1"/>
    <col min="13952" max="14042" width="9.1796875" style="165"/>
    <col min="14043" max="14043" width="7.54296875" style="165" bestFit="1" customWidth="1"/>
    <col min="14044" max="14044" width="62.81640625" style="165" bestFit="1" customWidth="1"/>
    <col min="14045" max="14045" width="10.7265625" style="165" bestFit="1" customWidth="1"/>
    <col min="14046" max="14046" width="6.26953125" style="165" bestFit="1" customWidth="1"/>
    <col min="14047" max="14047" width="5.81640625" style="165" bestFit="1" customWidth="1"/>
    <col min="14048" max="14048" width="15.453125" style="165" bestFit="1" customWidth="1"/>
    <col min="14049" max="14049" width="7.26953125" style="165" bestFit="1" customWidth="1"/>
    <col min="14050" max="14050" width="11.54296875" style="165" bestFit="1" customWidth="1"/>
    <col min="14051" max="14051" width="7.26953125" style="165" bestFit="1" customWidth="1"/>
    <col min="14052" max="14052" width="11.54296875" style="165" bestFit="1" customWidth="1"/>
    <col min="14053" max="14053" width="7.26953125" style="165" bestFit="1" customWidth="1"/>
    <col min="14054" max="14054" width="11.54296875" style="165" bestFit="1" customWidth="1"/>
    <col min="14055" max="14055" width="7.26953125" style="165" bestFit="1" customWidth="1"/>
    <col min="14056" max="14056" width="11.54296875" style="165" bestFit="1" customWidth="1"/>
    <col min="14057" max="14057" width="7.26953125" style="165" bestFit="1" customWidth="1"/>
    <col min="14058" max="14058" width="11.54296875" style="165" bestFit="1" customWidth="1"/>
    <col min="14059" max="14059" width="7.26953125" style="165" bestFit="1" customWidth="1"/>
    <col min="14060" max="14060" width="11.54296875" style="165" bestFit="1" customWidth="1"/>
    <col min="14061" max="14061" width="7.26953125" style="165" bestFit="1" customWidth="1"/>
    <col min="14062" max="14062" width="11.54296875" style="165" bestFit="1" customWidth="1"/>
    <col min="14063" max="14063" width="7.26953125" style="165" bestFit="1" customWidth="1"/>
    <col min="14064" max="14064" width="11.54296875" style="165" bestFit="1" customWidth="1"/>
    <col min="14065" max="14065" width="7.26953125" style="165" bestFit="1" customWidth="1"/>
    <col min="14066" max="14066" width="11.54296875" style="165" bestFit="1" customWidth="1"/>
    <col min="14067" max="14067" width="7.26953125" style="165" bestFit="1" customWidth="1"/>
    <col min="14068" max="14068" width="11.54296875" style="165" bestFit="1" customWidth="1"/>
    <col min="14069" max="14069" width="7.26953125" style="165" bestFit="1" customWidth="1"/>
    <col min="14070" max="14070" width="11.54296875" style="165" bestFit="1" customWidth="1"/>
    <col min="14071" max="14071" width="7.26953125" style="165" bestFit="1" customWidth="1"/>
    <col min="14072" max="14072" width="11.54296875" style="165" bestFit="1" customWidth="1"/>
    <col min="14073" max="14073" width="7.26953125" style="165" bestFit="1" customWidth="1"/>
    <col min="14074" max="14074" width="11.54296875" style="165" bestFit="1" customWidth="1"/>
    <col min="14075" max="14075" width="7.26953125" style="165" bestFit="1" customWidth="1"/>
    <col min="14076" max="14076" width="11.54296875" style="165" bestFit="1" customWidth="1"/>
    <col min="14077" max="14077" width="7.26953125" style="165" bestFit="1" customWidth="1"/>
    <col min="14078" max="14078" width="11.54296875" style="165" bestFit="1" customWidth="1"/>
    <col min="14079" max="14079" width="7.26953125" style="165" bestFit="1" customWidth="1"/>
    <col min="14080" max="14080" width="11.54296875" style="165" bestFit="1" customWidth="1"/>
    <col min="14081" max="14081" width="7.26953125" style="165" bestFit="1" customWidth="1"/>
    <col min="14082" max="14082" width="11.54296875" style="165" bestFit="1" customWidth="1"/>
    <col min="14083" max="14199" width="9.1796875" style="165"/>
    <col min="14200" max="14200" width="8" style="165" customWidth="1"/>
    <col min="14201" max="14201" width="63.1796875" style="165" customWidth="1"/>
    <col min="14202" max="14202" width="10.7265625" style="165" customWidth="1"/>
    <col min="14203" max="14203" width="9.26953125" style="165" customWidth="1"/>
    <col min="14204" max="14204" width="22" style="165" customWidth="1"/>
    <col min="14205" max="14205" width="14.26953125" style="165" customWidth="1"/>
    <col min="14206" max="14206" width="9.1796875" style="165"/>
    <col min="14207" max="14207" width="13.1796875" style="165" customWidth="1"/>
    <col min="14208" max="14298" width="9.1796875" style="165"/>
    <col min="14299" max="14299" width="7.54296875" style="165" bestFit="1" customWidth="1"/>
    <col min="14300" max="14300" width="62.81640625" style="165" bestFit="1" customWidth="1"/>
    <col min="14301" max="14301" width="10.7265625" style="165" bestFit="1" customWidth="1"/>
    <col min="14302" max="14302" width="6.26953125" style="165" bestFit="1" customWidth="1"/>
    <col min="14303" max="14303" width="5.81640625" style="165" bestFit="1" customWidth="1"/>
    <col min="14304" max="14304" width="15.453125" style="165" bestFit="1" customWidth="1"/>
    <col min="14305" max="14305" width="7.26953125" style="165" bestFit="1" customWidth="1"/>
    <col min="14306" max="14306" width="11.54296875" style="165" bestFit="1" customWidth="1"/>
    <col min="14307" max="14307" width="7.26953125" style="165" bestFit="1" customWidth="1"/>
    <col min="14308" max="14308" width="11.54296875" style="165" bestFit="1" customWidth="1"/>
    <col min="14309" max="14309" width="7.26953125" style="165" bestFit="1" customWidth="1"/>
    <col min="14310" max="14310" width="11.54296875" style="165" bestFit="1" customWidth="1"/>
    <col min="14311" max="14311" width="7.26953125" style="165" bestFit="1" customWidth="1"/>
    <col min="14312" max="14312" width="11.54296875" style="165" bestFit="1" customWidth="1"/>
    <col min="14313" max="14313" width="7.26953125" style="165" bestFit="1" customWidth="1"/>
    <col min="14314" max="14314" width="11.54296875" style="165" bestFit="1" customWidth="1"/>
    <col min="14315" max="14315" width="7.26953125" style="165" bestFit="1" customWidth="1"/>
    <col min="14316" max="14316" width="11.54296875" style="165" bestFit="1" customWidth="1"/>
    <col min="14317" max="14317" width="7.26953125" style="165" bestFit="1" customWidth="1"/>
    <col min="14318" max="14318" width="11.54296875" style="165" bestFit="1" customWidth="1"/>
    <col min="14319" max="14319" width="7.26953125" style="165" bestFit="1" customWidth="1"/>
    <col min="14320" max="14320" width="11.54296875" style="165" bestFit="1" customWidth="1"/>
    <col min="14321" max="14321" width="7.26953125" style="165" bestFit="1" customWidth="1"/>
    <col min="14322" max="14322" width="11.54296875" style="165" bestFit="1" customWidth="1"/>
    <col min="14323" max="14323" width="7.26953125" style="165" bestFit="1" customWidth="1"/>
    <col min="14324" max="14324" width="11.54296875" style="165" bestFit="1" customWidth="1"/>
    <col min="14325" max="14325" width="7.26953125" style="165" bestFit="1" customWidth="1"/>
    <col min="14326" max="14326" width="11.54296875" style="165" bestFit="1" customWidth="1"/>
    <col min="14327" max="14327" width="7.26953125" style="165" bestFit="1" customWidth="1"/>
    <col min="14328" max="14328" width="11.54296875" style="165" bestFit="1" customWidth="1"/>
    <col min="14329" max="14329" width="7.26953125" style="165" bestFit="1" customWidth="1"/>
    <col min="14330" max="14330" width="11.54296875" style="165" bestFit="1" customWidth="1"/>
    <col min="14331" max="14331" width="7.26953125" style="165" bestFit="1" customWidth="1"/>
    <col min="14332" max="14332" width="11.54296875" style="165" bestFit="1" customWidth="1"/>
    <col min="14333" max="14333" width="7.26953125" style="165" bestFit="1" customWidth="1"/>
    <col min="14334" max="14334" width="11.54296875" style="165" bestFit="1" customWidth="1"/>
    <col min="14335" max="14335" width="7.26953125" style="165" bestFit="1" customWidth="1"/>
    <col min="14336" max="14336" width="11.54296875" style="165" bestFit="1" customWidth="1"/>
    <col min="14337" max="14337" width="7.26953125" style="165" bestFit="1" customWidth="1"/>
    <col min="14338" max="14338" width="11.54296875" style="165" bestFit="1" customWidth="1"/>
    <col min="14339" max="14455" width="9.1796875" style="165"/>
    <col min="14456" max="14456" width="8" style="165" customWidth="1"/>
    <col min="14457" max="14457" width="63.1796875" style="165" customWidth="1"/>
    <col min="14458" max="14458" width="10.7265625" style="165" customWidth="1"/>
    <col min="14459" max="14459" width="9.26953125" style="165" customWidth="1"/>
    <col min="14460" max="14460" width="22" style="165" customWidth="1"/>
    <col min="14461" max="14461" width="14.26953125" style="165" customWidth="1"/>
    <col min="14462" max="14462" width="9.1796875" style="165"/>
    <col min="14463" max="14463" width="13.1796875" style="165" customWidth="1"/>
    <col min="14464" max="14554" width="9.1796875" style="165"/>
    <col min="14555" max="14555" width="7.54296875" style="165" bestFit="1" customWidth="1"/>
    <col min="14556" max="14556" width="62.81640625" style="165" bestFit="1" customWidth="1"/>
    <col min="14557" max="14557" width="10.7265625" style="165" bestFit="1" customWidth="1"/>
    <col min="14558" max="14558" width="6.26953125" style="165" bestFit="1" customWidth="1"/>
    <col min="14559" max="14559" width="5.81640625" style="165" bestFit="1" customWidth="1"/>
    <col min="14560" max="14560" width="15.453125" style="165" bestFit="1" customWidth="1"/>
    <col min="14561" max="14561" width="7.26953125" style="165" bestFit="1" customWidth="1"/>
    <col min="14562" max="14562" width="11.54296875" style="165" bestFit="1" customWidth="1"/>
    <col min="14563" max="14563" width="7.26953125" style="165" bestFit="1" customWidth="1"/>
    <col min="14564" max="14564" width="11.54296875" style="165" bestFit="1" customWidth="1"/>
    <col min="14565" max="14565" width="7.26953125" style="165" bestFit="1" customWidth="1"/>
    <col min="14566" max="14566" width="11.54296875" style="165" bestFit="1" customWidth="1"/>
    <col min="14567" max="14567" width="7.26953125" style="165" bestFit="1" customWidth="1"/>
    <col min="14568" max="14568" width="11.54296875" style="165" bestFit="1" customWidth="1"/>
    <col min="14569" max="14569" width="7.26953125" style="165" bestFit="1" customWidth="1"/>
    <col min="14570" max="14570" width="11.54296875" style="165" bestFit="1" customWidth="1"/>
    <col min="14571" max="14571" width="7.26953125" style="165" bestFit="1" customWidth="1"/>
    <col min="14572" max="14572" width="11.54296875" style="165" bestFit="1" customWidth="1"/>
    <col min="14573" max="14573" width="7.26953125" style="165" bestFit="1" customWidth="1"/>
    <col min="14574" max="14574" width="11.54296875" style="165" bestFit="1" customWidth="1"/>
    <col min="14575" max="14575" width="7.26953125" style="165" bestFit="1" customWidth="1"/>
    <col min="14576" max="14576" width="11.54296875" style="165" bestFit="1" customWidth="1"/>
    <col min="14577" max="14577" width="7.26953125" style="165" bestFit="1" customWidth="1"/>
    <col min="14578" max="14578" width="11.54296875" style="165" bestFit="1" customWidth="1"/>
    <col min="14579" max="14579" width="7.26953125" style="165" bestFit="1" customWidth="1"/>
    <col min="14580" max="14580" width="11.54296875" style="165" bestFit="1" customWidth="1"/>
    <col min="14581" max="14581" width="7.26953125" style="165" bestFit="1" customWidth="1"/>
    <col min="14582" max="14582" width="11.54296875" style="165" bestFit="1" customWidth="1"/>
    <col min="14583" max="14583" width="7.26953125" style="165" bestFit="1" customWidth="1"/>
    <col min="14584" max="14584" width="11.54296875" style="165" bestFit="1" customWidth="1"/>
    <col min="14585" max="14585" width="7.26953125" style="165" bestFit="1" customWidth="1"/>
    <col min="14586" max="14586" width="11.54296875" style="165" bestFit="1" customWidth="1"/>
    <col min="14587" max="14587" width="7.26953125" style="165" bestFit="1" customWidth="1"/>
    <col min="14588" max="14588" width="11.54296875" style="165" bestFit="1" customWidth="1"/>
    <col min="14589" max="14589" width="7.26953125" style="165" bestFit="1" customWidth="1"/>
    <col min="14590" max="14590" width="11.54296875" style="165" bestFit="1" customWidth="1"/>
    <col min="14591" max="14591" width="7.26953125" style="165" bestFit="1" customWidth="1"/>
    <col min="14592" max="14592" width="11.54296875" style="165" bestFit="1" customWidth="1"/>
    <col min="14593" max="14593" width="7.26953125" style="165" bestFit="1" customWidth="1"/>
    <col min="14594" max="14594" width="11.54296875" style="165" bestFit="1" customWidth="1"/>
    <col min="14595" max="14711" width="9.1796875" style="165"/>
    <col min="14712" max="14712" width="8" style="165" customWidth="1"/>
    <col min="14713" max="14713" width="63.1796875" style="165" customWidth="1"/>
    <col min="14714" max="14714" width="10.7265625" style="165" customWidth="1"/>
    <col min="14715" max="14715" width="9.26953125" style="165" customWidth="1"/>
    <col min="14716" max="14716" width="22" style="165" customWidth="1"/>
    <col min="14717" max="14717" width="14.26953125" style="165" customWidth="1"/>
    <col min="14718" max="14718" width="9.1796875" style="165"/>
    <col min="14719" max="14719" width="13.1796875" style="165" customWidth="1"/>
    <col min="14720" max="14810" width="9.1796875" style="165"/>
    <col min="14811" max="14811" width="7.54296875" style="165" bestFit="1" customWidth="1"/>
    <col min="14812" max="14812" width="62.81640625" style="165" bestFit="1" customWidth="1"/>
    <col min="14813" max="14813" width="10.7265625" style="165" bestFit="1" customWidth="1"/>
    <col min="14814" max="14814" width="6.26953125" style="165" bestFit="1" customWidth="1"/>
    <col min="14815" max="14815" width="5.81640625" style="165" bestFit="1" customWidth="1"/>
    <col min="14816" max="14816" width="15.453125" style="165" bestFit="1" customWidth="1"/>
    <col min="14817" max="14817" width="7.26953125" style="165" bestFit="1" customWidth="1"/>
    <col min="14818" max="14818" width="11.54296875" style="165" bestFit="1" customWidth="1"/>
    <col min="14819" max="14819" width="7.26953125" style="165" bestFit="1" customWidth="1"/>
    <col min="14820" max="14820" width="11.54296875" style="165" bestFit="1" customWidth="1"/>
    <col min="14821" max="14821" width="7.26953125" style="165" bestFit="1" customWidth="1"/>
    <col min="14822" max="14822" width="11.54296875" style="165" bestFit="1" customWidth="1"/>
    <col min="14823" max="14823" width="7.26953125" style="165" bestFit="1" customWidth="1"/>
    <col min="14824" max="14824" width="11.54296875" style="165" bestFit="1" customWidth="1"/>
    <col min="14825" max="14825" width="7.26953125" style="165" bestFit="1" customWidth="1"/>
    <col min="14826" max="14826" width="11.54296875" style="165" bestFit="1" customWidth="1"/>
    <col min="14827" max="14827" width="7.26953125" style="165" bestFit="1" customWidth="1"/>
    <col min="14828" max="14828" width="11.54296875" style="165" bestFit="1" customWidth="1"/>
    <col min="14829" max="14829" width="7.26953125" style="165" bestFit="1" customWidth="1"/>
    <col min="14830" max="14830" width="11.54296875" style="165" bestFit="1" customWidth="1"/>
    <col min="14831" max="14831" width="7.26953125" style="165" bestFit="1" customWidth="1"/>
    <col min="14832" max="14832" width="11.54296875" style="165" bestFit="1" customWidth="1"/>
    <col min="14833" max="14833" width="7.26953125" style="165" bestFit="1" customWidth="1"/>
    <col min="14834" max="14834" width="11.54296875" style="165" bestFit="1" customWidth="1"/>
    <col min="14835" max="14835" width="7.26953125" style="165" bestFit="1" customWidth="1"/>
    <col min="14836" max="14836" width="11.54296875" style="165" bestFit="1" customWidth="1"/>
    <col min="14837" max="14837" width="7.26953125" style="165" bestFit="1" customWidth="1"/>
    <col min="14838" max="14838" width="11.54296875" style="165" bestFit="1" customWidth="1"/>
    <col min="14839" max="14839" width="7.26953125" style="165" bestFit="1" customWidth="1"/>
    <col min="14840" max="14840" width="11.54296875" style="165" bestFit="1" customWidth="1"/>
    <col min="14841" max="14841" width="7.26953125" style="165" bestFit="1" customWidth="1"/>
    <col min="14842" max="14842" width="11.54296875" style="165" bestFit="1" customWidth="1"/>
    <col min="14843" max="14843" width="7.26953125" style="165" bestFit="1" customWidth="1"/>
    <col min="14844" max="14844" width="11.54296875" style="165" bestFit="1" customWidth="1"/>
    <col min="14845" max="14845" width="7.26953125" style="165" bestFit="1" customWidth="1"/>
    <col min="14846" max="14846" width="11.54296875" style="165" bestFit="1" customWidth="1"/>
    <col min="14847" max="14847" width="7.26953125" style="165" bestFit="1" customWidth="1"/>
    <col min="14848" max="14848" width="11.54296875" style="165" bestFit="1" customWidth="1"/>
    <col min="14849" max="14849" width="7.26953125" style="165" bestFit="1" customWidth="1"/>
    <col min="14850" max="14850" width="11.54296875" style="165" bestFit="1" customWidth="1"/>
    <col min="14851" max="14967" width="9.1796875" style="165"/>
    <col min="14968" max="14968" width="8" style="165" customWidth="1"/>
    <col min="14969" max="14969" width="63.1796875" style="165" customWidth="1"/>
    <col min="14970" max="14970" width="10.7265625" style="165" customWidth="1"/>
    <col min="14971" max="14971" width="9.26953125" style="165" customWidth="1"/>
    <col min="14972" max="14972" width="22" style="165" customWidth="1"/>
    <col min="14973" max="14973" width="14.26953125" style="165" customWidth="1"/>
    <col min="14974" max="14974" width="9.1796875" style="165"/>
    <col min="14975" max="14975" width="13.1796875" style="165" customWidth="1"/>
    <col min="14976" max="15066" width="9.1796875" style="165"/>
    <col min="15067" max="15067" width="7.54296875" style="165" bestFit="1" customWidth="1"/>
    <col min="15068" max="15068" width="62.81640625" style="165" bestFit="1" customWidth="1"/>
    <col min="15069" max="15069" width="10.7265625" style="165" bestFit="1" customWidth="1"/>
    <col min="15070" max="15070" width="6.26953125" style="165" bestFit="1" customWidth="1"/>
    <col min="15071" max="15071" width="5.81640625" style="165" bestFit="1" customWidth="1"/>
    <col min="15072" max="15072" width="15.453125" style="165" bestFit="1" customWidth="1"/>
    <col min="15073" max="15073" width="7.26953125" style="165" bestFit="1" customWidth="1"/>
    <col min="15074" max="15074" width="11.54296875" style="165" bestFit="1" customWidth="1"/>
    <col min="15075" max="15075" width="7.26953125" style="165" bestFit="1" customWidth="1"/>
    <col min="15076" max="15076" width="11.54296875" style="165" bestFit="1" customWidth="1"/>
    <col min="15077" max="15077" width="7.26953125" style="165" bestFit="1" customWidth="1"/>
    <col min="15078" max="15078" width="11.54296875" style="165" bestFit="1" customWidth="1"/>
    <col min="15079" max="15079" width="7.26953125" style="165" bestFit="1" customWidth="1"/>
    <col min="15080" max="15080" width="11.54296875" style="165" bestFit="1" customWidth="1"/>
    <col min="15081" max="15081" width="7.26953125" style="165" bestFit="1" customWidth="1"/>
    <col min="15082" max="15082" width="11.54296875" style="165" bestFit="1" customWidth="1"/>
    <col min="15083" max="15083" width="7.26953125" style="165" bestFit="1" customWidth="1"/>
    <col min="15084" max="15084" width="11.54296875" style="165" bestFit="1" customWidth="1"/>
    <col min="15085" max="15085" width="7.26953125" style="165" bestFit="1" customWidth="1"/>
    <col min="15086" max="15086" width="11.54296875" style="165" bestFit="1" customWidth="1"/>
    <col min="15087" max="15087" width="7.26953125" style="165" bestFit="1" customWidth="1"/>
    <col min="15088" max="15088" width="11.54296875" style="165" bestFit="1" customWidth="1"/>
    <col min="15089" max="15089" width="7.26953125" style="165" bestFit="1" customWidth="1"/>
    <col min="15090" max="15090" width="11.54296875" style="165" bestFit="1" customWidth="1"/>
    <col min="15091" max="15091" width="7.26953125" style="165" bestFit="1" customWidth="1"/>
    <col min="15092" max="15092" width="11.54296875" style="165" bestFit="1" customWidth="1"/>
    <col min="15093" max="15093" width="7.26953125" style="165" bestFit="1" customWidth="1"/>
    <col min="15094" max="15094" width="11.54296875" style="165" bestFit="1" customWidth="1"/>
    <col min="15095" max="15095" width="7.26953125" style="165" bestFit="1" customWidth="1"/>
    <col min="15096" max="15096" width="11.54296875" style="165" bestFit="1" customWidth="1"/>
    <col min="15097" max="15097" width="7.26953125" style="165" bestFit="1" customWidth="1"/>
    <col min="15098" max="15098" width="11.54296875" style="165" bestFit="1" customWidth="1"/>
    <col min="15099" max="15099" width="7.26953125" style="165" bestFit="1" customWidth="1"/>
    <col min="15100" max="15100" width="11.54296875" style="165" bestFit="1" customWidth="1"/>
    <col min="15101" max="15101" width="7.26953125" style="165" bestFit="1" customWidth="1"/>
    <col min="15102" max="15102" width="11.54296875" style="165" bestFit="1" customWidth="1"/>
    <col min="15103" max="15103" width="7.26953125" style="165" bestFit="1" customWidth="1"/>
    <col min="15104" max="15104" width="11.54296875" style="165" bestFit="1" customWidth="1"/>
    <col min="15105" max="15105" width="7.26953125" style="165" bestFit="1" customWidth="1"/>
    <col min="15106" max="15106" width="11.54296875" style="165" bestFit="1" customWidth="1"/>
    <col min="15107" max="15223" width="9.1796875" style="165"/>
    <col min="15224" max="15224" width="8" style="165" customWidth="1"/>
    <col min="15225" max="15225" width="63.1796875" style="165" customWidth="1"/>
    <col min="15226" max="15226" width="10.7265625" style="165" customWidth="1"/>
    <col min="15227" max="15227" width="9.26953125" style="165" customWidth="1"/>
    <col min="15228" max="15228" width="22" style="165" customWidth="1"/>
    <col min="15229" max="15229" width="14.26953125" style="165" customWidth="1"/>
    <col min="15230" max="15230" width="9.1796875" style="165"/>
    <col min="15231" max="15231" width="13.1796875" style="165" customWidth="1"/>
    <col min="15232" max="15322" width="9.1796875" style="165"/>
    <col min="15323" max="15323" width="7.54296875" style="165" bestFit="1" customWidth="1"/>
    <col min="15324" max="15324" width="62.81640625" style="165" bestFit="1" customWidth="1"/>
    <col min="15325" max="15325" width="10.7265625" style="165" bestFit="1" customWidth="1"/>
    <col min="15326" max="15326" width="6.26953125" style="165" bestFit="1" customWidth="1"/>
    <col min="15327" max="15327" width="5.81640625" style="165" bestFit="1" customWidth="1"/>
    <col min="15328" max="15328" width="15.453125" style="165" bestFit="1" customWidth="1"/>
    <col min="15329" max="15329" width="7.26953125" style="165" bestFit="1" customWidth="1"/>
    <col min="15330" max="15330" width="11.54296875" style="165" bestFit="1" customWidth="1"/>
    <col min="15331" max="15331" width="7.26953125" style="165" bestFit="1" customWidth="1"/>
    <col min="15332" max="15332" width="11.54296875" style="165" bestFit="1" customWidth="1"/>
    <col min="15333" max="15333" width="7.26953125" style="165" bestFit="1" customWidth="1"/>
    <col min="15334" max="15334" width="11.54296875" style="165" bestFit="1" customWidth="1"/>
    <col min="15335" max="15335" width="7.26953125" style="165" bestFit="1" customWidth="1"/>
    <col min="15336" max="15336" width="11.54296875" style="165" bestFit="1" customWidth="1"/>
    <col min="15337" max="15337" width="7.26953125" style="165" bestFit="1" customWidth="1"/>
    <col min="15338" max="15338" width="11.54296875" style="165" bestFit="1" customWidth="1"/>
    <col min="15339" max="15339" width="7.26953125" style="165" bestFit="1" customWidth="1"/>
    <col min="15340" max="15340" width="11.54296875" style="165" bestFit="1" customWidth="1"/>
    <col min="15341" max="15341" width="7.26953125" style="165" bestFit="1" customWidth="1"/>
    <col min="15342" max="15342" width="11.54296875" style="165" bestFit="1" customWidth="1"/>
    <col min="15343" max="15343" width="7.26953125" style="165" bestFit="1" customWidth="1"/>
    <col min="15344" max="15344" width="11.54296875" style="165" bestFit="1" customWidth="1"/>
    <col min="15345" max="15345" width="7.26953125" style="165" bestFit="1" customWidth="1"/>
    <col min="15346" max="15346" width="11.54296875" style="165" bestFit="1" customWidth="1"/>
    <col min="15347" max="15347" width="7.26953125" style="165" bestFit="1" customWidth="1"/>
    <col min="15348" max="15348" width="11.54296875" style="165" bestFit="1" customWidth="1"/>
    <col min="15349" max="15349" width="7.26953125" style="165" bestFit="1" customWidth="1"/>
    <col min="15350" max="15350" width="11.54296875" style="165" bestFit="1" customWidth="1"/>
    <col min="15351" max="15351" width="7.26953125" style="165" bestFit="1" customWidth="1"/>
    <col min="15352" max="15352" width="11.54296875" style="165" bestFit="1" customWidth="1"/>
    <col min="15353" max="15353" width="7.26953125" style="165" bestFit="1" customWidth="1"/>
    <col min="15354" max="15354" width="11.54296875" style="165" bestFit="1" customWidth="1"/>
    <col min="15355" max="15355" width="7.26953125" style="165" bestFit="1" customWidth="1"/>
    <col min="15356" max="15356" width="11.54296875" style="165" bestFit="1" customWidth="1"/>
    <col min="15357" max="15357" width="7.26953125" style="165" bestFit="1" customWidth="1"/>
    <col min="15358" max="15358" width="11.54296875" style="165" bestFit="1" customWidth="1"/>
    <col min="15359" max="15359" width="7.26953125" style="165" bestFit="1" customWidth="1"/>
    <col min="15360" max="15360" width="11.54296875" style="165" bestFit="1" customWidth="1"/>
    <col min="15361" max="15361" width="7.26953125" style="165" bestFit="1" customWidth="1"/>
    <col min="15362" max="15362" width="11.54296875" style="165" bestFit="1" customWidth="1"/>
    <col min="15363" max="15479" width="9.1796875" style="165"/>
    <col min="15480" max="15480" width="8" style="165" customWidth="1"/>
    <col min="15481" max="15481" width="63.1796875" style="165" customWidth="1"/>
    <col min="15482" max="15482" width="10.7265625" style="165" customWidth="1"/>
    <col min="15483" max="15483" width="9.26953125" style="165" customWidth="1"/>
    <col min="15484" max="15484" width="22" style="165" customWidth="1"/>
    <col min="15485" max="15485" width="14.26953125" style="165" customWidth="1"/>
    <col min="15486" max="15486" width="9.1796875" style="165"/>
    <col min="15487" max="15487" width="13.1796875" style="165" customWidth="1"/>
    <col min="15488" max="15578" width="9.1796875" style="165"/>
    <col min="15579" max="15579" width="7.54296875" style="165" bestFit="1" customWidth="1"/>
    <col min="15580" max="15580" width="62.81640625" style="165" bestFit="1" customWidth="1"/>
    <col min="15581" max="15581" width="10.7265625" style="165" bestFit="1" customWidth="1"/>
    <col min="15582" max="15582" width="6.26953125" style="165" bestFit="1" customWidth="1"/>
    <col min="15583" max="15583" width="5.81640625" style="165" bestFit="1" customWidth="1"/>
    <col min="15584" max="15584" width="15.453125" style="165" bestFit="1" customWidth="1"/>
    <col min="15585" max="15585" width="7.26953125" style="165" bestFit="1" customWidth="1"/>
    <col min="15586" max="15586" width="11.54296875" style="165" bestFit="1" customWidth="1"/>
    <col min="15587" max="15587" width="7.26953125" style="165" bestFit="1" customWidth="1"/>
    <col min="15588" max="15588" width="11.54296875" style="165" bestFit="1" customWidth="1"/>
    <col min="15589" max="15589" width="7.26953125" style="165" bestFit="1" customWidth="1"/>
    <col min="15590" max="15590" width="11.54296875" style="165" bestFit="1" customWidth="1"/>
    <col min="15591" max="15591" width="7.26953125" style="165" bestFit="1" customWidth="1"/>
    <col min="15592" max="15592" width="11.54296875" style="165" bestFit="1" customWidth="1"/>
    <col min="15593" max="15593" width="7.26953125" style="165" bestFit="1" customWidth="1"/>
    <col min="15594" max="15594" width="11.54296875" style="165" bestFit="1" customWidth="1"/>
    <col min="15595" max="15595" width="7.26953125" style="165" bestFit="1" customWidth="1"/>
    <col min="15596" max="15596" width="11.54296875" style="165" bestFit="1" customWidth="1"/>
    <col min="15597" max="15597" width="7.26953125" style="165" bestFit="1" customWidth="1"/>
    <col min="15598" max="15598" width="11.54296875" style="165" bestFit="1" customWidth="1"/>
    <col min="15599" max="15599" width="7.26953125" style="165" bestFit="1" customWidth="1"/>
    <col min="15600" max="15600" width="11.54296875" style="165" bestFit="1" customWidth="1"/>
    <col min="15601" max="15601" width="7.26953125" style="165" bestFit="1" customWidth="1"/>
    <col min="15602" max="15602" width="11.54296875" style="165" bestFit="1" customWidth="1"/>
    <col min="15603" max="15603" width="7.26953125" style="165" bestFit="1" customWidth="1"/>
    <col min="15604" max="15604" width="11.54296875" style="165" bestFit="1" customWidth="1"/>
    <col min="15605" max="15605" width="7.26953125" style="165" bestFit="1" customWidth="1"/>
    <col min="15606" max="15606" width="11.54296875" style="165" bestFit="1" customWidth="1"/>
    <col min="15607" max="15607" width="7.26953125" style="165" bestFit="1" customWidth="1"/>
    <col min="15608" max="15608" width="11.54296875" style="165" bestFit="1" customWidth="1"/>
    <col min="15609" max="15609" width="7.26953125" style="165" bestFit="1" customWidth="1"/>
    <col min="15610" max="15610" width="11.54296875" style="165" bestFit="1" customWidth="1"/>
    <col min="15611" max="15611" width="7.26953125" style="165" bestFit="1" customWidth="1"/>
    <col min="15612" max="15612" width="11.54296875" style="165" bestFit="1" customWidth="1"/>
    <col min="15613" max="15613" width="7.26953125" style="165" bestFit="1" customWidth="1"/>
    <col min="15614" max="15614" width="11.54296875" style="165" bestFit="1" customWidth="1"/>
    <col min="15615" max="15615" width="7.26953125" style="165" bestFit="1" customWidth="1"/>
    <col min="15616" max="15616" width="11.54296875" style="165" bestFit="1" customWidth="1"/>
    <col min="15617" max="15617" width="7.26953125" style="165" bestFit="1" customWidth="1"/>
    <col min="15618" max="15618" width="11.54296875" style="165" bestFit="1" customWidth="1"/>
    <col min="15619" max="15735" width="9.1796875" style="165"/>
    <col min="15736" max="15736" width="8" style="165" customWidth="1"/>
    <col min="15737" max="15737" width="63.1796875" style="165" customWidth="1"/>
    <col min="15738" max="15738" width="10.7265625" style="165" customWidth="1"/>
    <col min="15739" max="15739" width="9.26953125" style="165" customWidth="1"/>
    <col min="15740" max="15740" width="22" style="165" customWidth="1"/>
    <col min="15741" max="15741" width="14.26953125" style="165" customWidth="1"/>
    <col min="15742" max="15742" width="9.1796875" style="165"/>
    <col min="15743" max="15743" width="13.1796875" style="165" customWidth="1"/>
    <col min="15744" max="15834" width="9.1796875" style="165"/>
    <col min="15835" max="15835" width="7.54296875" style="165" bestFit="1" customWidth="1"/>
    <col min="15836" max="15836" width="62.81640625" style="165" bestFit="1" customWidth="1"/>
    <col min="15837" max="15837" width="10.7265625" style="165" bestFit="1" customWidth="1"/>
    <col min="15838" max="15838" width="6.26953125" style="165" bestFit="1" customWidth="1"/>
    <col min="15839" max="15839" width="5.81640625" style="165" bestFit="1" customWidth="1"/>
    <col min="15840" max="15840" width="15.453125" style="165" bestFit="1" customWidth="1"/>
    <col min="15841" max="15841" width="7.26953125" style="165" bestFit="1" customWidth="1"/>
    <col min="15842" max="15842" width="11.54296875" style="165" bestFit="1" customWidth="1"/>
    <col min="15843" max="15843" width="7.26953125" style="165" bestFit="1" customWidth="1"/>
    <col min="15844" max="15844" width="11.54296875" style="165" bestFit="1" customWidth="1"/>
    <col min="15845" max="15845" width="7.26953125" style="165" bestFit="1" customWidth="1"/>
    <col min="15846" max="15846" width="11.54296875" style="165" bestFit="1" customWidth="1"/>
    <col min="15847" max="15847" width="7.26953125" style="165" bestFit="1" customWidth="1"/>
    <col min="15848" max="15848" width="11.54296875" style="165" bestFit="1" customWidth="1"/>
    <col min="15849" max="15849" width="7.26953125" style="165" bestFit="1" customWidth="1"/>
    <col min="15850" max="15850" width="11.54296875" style="165" bestFit="1" customWidth="1"/>
    <col min="15851" max="15851" width="7.26953125" style="165" bestFit="1" customWidth="1"/>
    <col min="15852" max="15852" width="11.54296875" style="165" bestFit="1" customWidth="1"/>
    <col min="15853" max="15853" width="7.26953125" style="165" bestFit="1" customWidth="1"/>
    <col min="15854" max="15854" width="11.54296875" style="165" bestFit="1" customWidth="1"/>
    <col min="15855" max="15855" width="7.26953125" style="165" bestFit="1" customWidth="1"/>
    <col min="15856" max="15856" width="11.54296875" style="165" bestFit="1" customWidth="1"/>
    <col min="15857" max="15857" width="7.26953125" style="165" bestFit="1" customWidth="1"/>
    <col min="15858" max="15858" width="11.54296875" style="165" bestFit="1" customWidth="1"/>
    <col min="15859" max="15859" width="7.26953125" style="165" bestFit="1" customWidth="1"/>
    <col min="15860" max="15860" width="11.54296875" style="165" bestFit="1" customWidth="1"/>
    <col min="15861" max="15861" width="7.26953125" style="165" bestFit="1" customWidth="1"/>
    <col min="15862" max="15862" width="11.54296875" style="165" bestFit="1" customWidth="1"/>
    <col min="15863" max="15863" width="7.26953125" style="165" bestFit="1" customWidth="1"/>
    <col min="15864" max="15864" width="11.54296875" style="165" bestFit="1" customWidth="1"/>
    <col min="15865" max="15865" width="7.26953125" style="165" bestFit="1" customWidth="1"/>
    <col min="15866" max="15866" width="11.54296875" style="165" bestFit="1" customWidth="1"/>
    <col min="15867" max="15867" width="7.26953125" style="165" bestFit="1" customWidth="1"/>
    <col min="15868" max="15868" width="11.54296875" style="165" bestFit="1" customWidth="1"/>
    <col min="15869" max="15869" width="7.26953125" style="165" bestFit="1" customWidth="1"/>
    <col min="15870" max="15870" width="11.54296875" style="165" bestFit="1" customWidth="1"/>
    <col min="15871" max="15871" width="7.26953125" style="165" bestFit="1" customWidth="1"/>
    <col min="15872" max="15872" width="11.54296875" style="165" bestFit="1" customWidth="1"/>
    <col min="15873" max="15873" width="7.26953125" style="165" bestFit="1" customWidth="1"/>
    <col min="15874" max="15874" width="11.54296875" style="165" bestFit="1" customWidth="1"/>
    <col min="15875" max="15991" width="9.1796875" style="165"/>
    <col min="15992" max="15992" width="8" style="165" customWidth="1"/>
    <col min="15993" max="15993" width="63.1796875" style="165" customWidth="1"/>
    <col min="15994" max="15994" width="10.7265625" style="165" customWidth="1"/>
    <col min="15995" max="15995" width="9.26953125" style="165" customWidth="1"/>
    <col min="15996" max="15996" width="22" style="165" customWidth="1"/>
    <col min="15997" max="15997" width="14.26953125" style="165" customWidth="1"/>
    <col min="15998" max="15998" width="9.1796875" style="165"/>
    <col min="15999" max="15999" width="13.1796875" style="165" customWidth="1"/>
    <col min="16000" max="16090" width="9.1796875" style="165"/>
    <col min="16091" max="16091" width="7.54296875" style="165" bestFit="1" customWidth="1"/>
    <col min="16092" max="16092" width="62.81640625" style="165" bestFit="1" customWidth="1"/>
    <col min="16093" max="16093" width="10.7265625" style="165" bestFit="1" customWidth="1"/>
    <col min="16094" max="16094" width="6.26953125" style="165" bestFit="1" customWidth="1"/>
    <col min="16095" max="16095" width="5.81640625" style="165" bestFit="1" customWidth="1"/>
    <col min="16096" max="16096" width="15.453125" style="165" bestFit="1" customWidth="1"/>
    <col min="16097" max="16097" width="7.26953125" style="165" bestFit="1" customWidth="1"/>
    <col min="16098" max="16098" width="11.54296875" style="165" bestFit="1" customWidth="1"/>
    <col min="16099" max="16099" width="7.26953125" style="165" bestFit="1" customWidth="1"/>
    <col min="16100" max="16100" width="11.54296875" style="165" bestFit="1" customWidth="1"/>
    <col min="16101" max="16101" width="7.26953125" style="165" bestFit="1" customWidth="1"/>
    <col min="16102" max="16102" width="11.54296875" style="165" bestFit="1" customWidth="1"/>
    <col min="16103" max="16103" width="7.26953125" style="165" bestFit="1" customWidth="1"/>
    <col min="16104" max="16104" width="11.54296875" style="165" bestFit="1" customWidth="1"/>
    <col min="16105" max="16105" width="7.26953125" style="165" bestFit="1" customWidth="1"/>
    <col min="16106" max="16106" width="11.54296875" style="165" bestFit="1" customWidth="1"/>
    <col min="16107" max="16107" width="7.26953125" style="165" bestFit="1" customWidth="1"/>
    <col min="16108" max="16108" width="11.54296875" style="165" bestFit="1" customWidth="1"/>
    <col min="16109" max="16109" width="7.26953125" style="165" bestFit="1" customWidth="1"/>
    <col min="16110" max="16110" width="11.54296875" style="165" bestFit="1" customWidth="1"/>
    <col min="16111" max="16111" width="7.26953125" style="165" bestFit="1" customWidth="1"/>
    <col min="16112" max="16112" width="11.54296875" style="165" bestFit="1" customWidth="1"/>
    <col min="16113" max="16113" width="7.26953125" style="165" bestFit="1" customWidth="1"/>
    <col min="16114" max="16114" width="11.54296875" style="165" bestFit="1" customWidth="1"/>
    <col min="16115" max="16115" width="7.26953125" style="165" bestFit="1" customWidth="1"/>
    <col min="16116" max="16116" width="11.54296875" style="165" bestFit="1" customWidth="1"/>
    <col min="16117" max="16117" width="7.26953125" style="165" bestFit="1" customWidth="1"/>
    <col min="16118" max="16118" width="11.54296875" style="165" bestFit="1" customWidth="1"/>
    <col min="16119" max="16119" width="7.26953125" style="165" bestFit="1" customWidth="1"/>
    <col min="16120" max="16120" width="11.54296875" style="165" bestFit="1" customWidth="1"/>
    <col min="16121" max="16121" width="7.26953125" style="165" bestFit="1" customWidth="1"/>
    <col min="16122" max="16122" width="11.54296875" style="165" bestFit="1" customWidth="1"/>
    <col min="16123" max="16123" width="7.26953125" style="165" bestFit="1" customWidth="1"/>
    <col min="16124" max="16124" width="11.54296875" style="165" bestFit="1" customWidth="1"/>
    <col min="16125" max="16125" width="7.26953125" style="165" bestFit="1" customWidth="1"/>
    <col min="16126" max="16126" width="11.54296875" style="165" bestFit="1" customWidth="1"/>
    <col min="16127" max="16127" width="7.26953125" style="165" bestFit="1" customWidth="1"/>
    <col min="16128" max="16128" width="11.54296875" style="165" bestFit="1" customWidth="1"/>
    <col min="16129" max="16129" width="7.26953125" style="165" bestFit="1" customWidth="1"/>
    <col min="16130" max="16130" width="11.54296875" style="165" bestFit="1" customWidth="1"/>
    <col min="16131" max="16247" width="9.1796875" style="165"/>
    <col min="16248" max="16248" width="8" style="165" customWidth="1"/>
    <col min="16249" max="16249" width="63.1796875" style="165" customWidth="1"/>
    <col min="16250" max="16250" width="10.7265625" style="165" customWidth="1"/>
    <col min="16251" max="16251" width="9.26953125" style="165" customWidth="1"/>
    <col min="16252" max="16252" width="22" style="165" customWidth="1"/>
    <col min="16253" max="16253" width="14.26953125" style="165" customWidth="1"/>
    <col min="16254" max="16254" width="9.1796875" style="165"/>
    <col min="16255" max="16255" width="13.1796875" style="165" customWidth="1"/>
    <col min="16256" max="16383" width="9.1796875" style="165"/>
    <col min="16384" max="16384" width="9.1796875" style="165" customWidth="1"/>
  </cols>
  <sheetData>
    <row r="1" spans="1:14" ht="15" customHeight="1">
      <c r="A1" s="437" t="s">
        <v>367</v>
      </c>
      <c r="B1" s="438"/>
      <c r="C1" s="438"/>
      <c r="D1" s="438"/>
      <c r="E1" s="438"/>
      <c r="F1" s="438"/>
      <c r="G1" s="432" t="s">
        <v>362</v>
      </c>
      <c r="H1" s="433"/>
      <c r="I1" s="433"/>
      <c r="J1" s="433"/>
      <c r="K1" s="433" t="s">
        <v>363</v>
      </c>
      <c r="L1" s="433"/>
      <c r="M1" s="433"/>
      <c r="N1" s="434"/>
    </row>
    <row r="2" spans="1:14" ht="15" thickBot="1">
      <c r="A2" s="327" t="s">
        <v>235</v>
      </c>
      <c r="B2" s="325" t="s">
        <v>89</v>
      </c>
      <c r="C2" s="325" t="s">
        <v>90</v>
      </c>
      <c r="D2" s="325" t="s">
        <v>91</v>
      </c>
      <c r="E2" s="326" t="s">
        <v>92</v>
      </c>
      <c r="F2" s="326" t="s">
        <v>2</v>
      </c>
      <c r="G2" s="324" t="s">
        <v>356</v>
      </c>
      <c r="H2" s="314" t="s">
        <v>357</v>
      </c>
      <c r="I2" s="314" t="s">
        <v>358</v>
      </c>
      <c r="J2" s="314" t="s">
        <v>359</v>
      </c>
      <c r="K2" s="314" t="s">
        <v>356</v>
      </c>
      <c r="L2" s="314" t="s">
        <v>357</v>
      </c>
      <c r="M2" s="314" t="s">
        <v>358</v>
      </c>
      <c r="N2" s="315" t="s">
        <v>359</v>
      </c>
    </row>
    <row r="3" spans="1:14">
      <c r="A3" s="328">
        <v>1</v>
      </c>
      <c r="B3" s="321" t="s">
        <v>236</v>
      </c>
      <c r="C3" s="322"/>
      <c r="D3" s="322"/>
      <c r="E3" s="323"/>
      <c r="F3" s="323"/>
      <c r="G3" s="313"/>
      <c r="H3" s="313"/>
      <c r="I3" s="313"/>
      <c r="J3" s="313"/>
      <c r="K3" s="313"/>
      <c r="L3" s="313"/>
      <c r="M3" s="313"/>
      <c r="N3" s="329"/>
    </row>
    <row r="4" spans="1:14" ht="87">
      <c r="A4" s="330"/>
      <c r="B4" s="320" t="s">
        <v>237</v>
      </c>
      <c r="C4" s="169" t="s">
        <v>217</v>
      </c>
      <c r="D4" s="169">
        <v>1</v>
      </c>
      <c r="E4" s="319">
        <v>3500</v>
      </c>
      <c r="F4" s="319">
        <f>E4*$D4</f>
        <v>3500</v>
      </c>
      <c r="G4" s="312"/>
      <c r="H4" s="312"/>
      <c r="I4" s="312"/>
      <c r="J4" s="312"/>
      <c r="K4" s="312"/>
      <c r="L4" s="312"/>
      <c r="M4" s="312"/>
      <c r="N4" s="331"/>
    </row>
    <row r="5" spans="1:14">
      <c r="A5" s="330">
        <f>A3+1</f>
        <v>2</v>
      </c>
      <c r="B5" s="318" t="s">
        <v>238</v>
      </c>
      <c r="C5" s="169"/>
      <c r="D5" s="169"/>
      <c r="E5" s="319"/>
      <c r="F5" s="319"/>
      <c r="G5" s="312"/>
      <c r="H5" s="312"/>
      <c r="I5" s="312"/>
      <c r="J5" s="312"/>
      <c r="K5" s="312"/>
      <c r="L5" s="312"/>
      <c r="M5" s="312"/>
      <c r="N5" s="331"/>
    </row>
    <row r="6" spans="1:14" ht="101.5">
      <c r="A6" s="330"/>
      <c r="B6" s="320" t="s">
        <v>239</v>
      </c>
      <c r="C6" s="169" t="s">
        <v>217</v>
      </c>
      <c r="D6" s="169">
        <v>0</v>
      </c>
      <c r="E6" s="319">
        <v>4500</v>
      </c>
      <c r="F6" s="319">
        <f>E6*$D6</f>
        <v>0</v>
      </c>
      <c r="G6" s="312"/>
      <c r="H6" s="312"/>
      <c r="I6" s="312"/>
      <c r="J6" s="312"/>
      <c r="K6" s="312"/>
      <c r="L6" s="312"/>
      <c r="M6" s="312"/>
      <c r="N6" s="331"/>
    </row>
    <row r="7" spans="1:14">
      <c r="A7" s="330">
        <f>A5+1</f>
        <v>3</v>
      </c>
      <c r="B7" s="318" t="s">
        <v>240</v>
      </c>
      <c r="C7" s="169" t="s">
        <v>217</v>
      </c>
      <c r="D7" s="169">
        <v>0</v>
      </c>
      <c r="E7" s="319"/>
      <c r="F7" s="319">
        <f>E7*$D7</f>
        <v>0</v>
      </c>
      <c r="G7" s="312"/>
      <c r="H7" s="312"/>
      <c r="I7" s="312"/>
      <c r="J7" s="312"/>
      <c r="K7" s="312"/>
      <c r="L7" s="312"/>
      <c r="M7" s="312"/>
      <c r="N7" s="331"/>
    </row>
    <row r="8" spans="1:14">
      <c r="A8" s="330">
        <f>A7+1</f>
        <v>4</v>
      </c>
      <c r="B8" s="318" t="s">
        <v>241</v>
      </c>
      <c r="C8" s="169"/>
      <c r="D8" s="169"/>
      <c r="E8" s="319"/>
      <c r="F8" s="319"/>
      <c r="G8" s="312"/>
      <c r="H8" s="312"/>
      <c r="I8" s="312"/>
      <c r="J8" s="312"/>
      <c r="K8" s="312"/>
      <c r="L8" s="312"/>
      <c r="M8" s="312"/>
      <c r="N8" s="331"/>
    </row>
    <row r="9" spans="1:14" ht="87">
      <c r="A9" s="330"/>
      <c r="B9" s="320" t="s">
        <v>256</v>
      </c>
      <c r="C9" s="169" t="s">
        <v>217</v>
      </c>
      <c r="D9" s="169">
        <v>1</v>
      </c>
      <c r="E9" s="319">
        <v>2500</v>
      </c>
      <c r="F9" s="319">
        <f>E9*$D9</f>
        <v>2500</v>
      </c>
      <c r="G9" s="312"/>
      <c r="H9" s="312"/>
      <c r="I9" s="312"/>
      <c r="J9" s="312"/>
      <c r="K9" s="312"/>
      <c r="L9" s="312"/>
      <c r="M9" s="312"/>
      <c r="N9" s="331"/>
    </row>
    <row r="10" spans="1:14">
      <c r="A10" s="330">
        <f>A8+1</f>
        <v>5</v>
      </c>
      <c r="B10" s="318" t="s">
        <v>242</v>
      </c>
      <c r="C10" s="169"/>
      <c r="D10" s="169"/>
      <c r="E10" s="319"/>
      <c r="F10" s="319"/>
      <c r="G10" s="312"/>
      <c r="H10" s="312"/>
      <c r="I10" s="312"/>
      <c r="J10" s="312"/>
      <c r="K10" s="312"/>
      <c r="L10" s="312"/>
      <c r="M10" s="312"/>
      <c r="N10" s="331"/>
    </row>
    <row r="11" spans="1:14" ht="87">
      <c r="A11" s="330"/>
      <c r="B11" s="320" t="s">
        <v>243</v>
      </c>
      <c r="C11" s="169" t="s">
        <v>217</v>
      </c>
      <c r="D11" s="169">
        <v>1</v>
      </c>
      <c r="E11" s="319">
        <v>4000</v>
      </c>
      <c r="F11" s="319">
        <f>E11*$D11</f>
        <v>4000</v>
      </c>
      <c r="G11" s="312"/>
      <c r="H11" s="312"/>
      <c r="I11" s="312"/>
      <c r="J11" s="312"/>
      <c r="K11" s="312"/>
      <c r="L11" s="312"/>
      <c r="M11" s="312"/>
      <c r="N11" s="331"/>
    </row>
    <row r="12" spans="1:14">
      <c r="A12" s="330">
        <f>A10+1</f>
        <v>6</v>
      </c>
      <c r="B12" s="318" t="s">
        <v>257</v>
      </c>
      <c r="C12" s="169"/>
      <c r="D12" s="169"/>
      <c r="E12" s="319"/>
      <c r="F12" s="319"/>
      <c r="G12" s="312"/>
      <c r="H12" s="312"/>
      <c r="I12" s="312"/>
      <c r="J12" s="312"/>
      <c r="K12" s="312"/>
      <c r="L12" s="312"/>
      <c r="M12" s="312"/>
      <c r="N12" s="331"/>
    </row>
    <row r="13" spans="1:14" ht="87">
      <c r="A13" s="330"/>
      <c r="B13" s="320" t="s">
        <v>244</v>
      </c>
      <c r="C13" s="169" t="s">
        <v>245</v>
      </c>
      <c r="D13" s="169">
        <v>1</v>
      </c>
      <c r="E13" s="319">
        <v>1800</v>
      </c>
      <c r="F13" s="319">
        <f>E13*$D13</f>
        <v>1800</v>
      </c>
      <c r="G13" s="312"/>
      <c r="H13" s="312"/>
      <c r="I13" s="312"/>
      <c r="J13" s="312"/>
      <c r="K13" s="312"/>
      <c r="L13" s="312"/>
      <c r="M13" s="312"/>
      <c r="N13" s="331"/>
    </row>
    <row r="14" spans="1:14">
      <c r="A14" s="330">
        <v>7</v>
      </c>
      <c r="B14" s="318" t="s">
        <v>246</v>
      </c>
      <c r="C14" s="169"/>
      <c r="D14" s="169"/>
      <c r="E14" s="319"/>
      <c r="F14" s="319"/>
      <c r="G14" s="312"/>
      <c r="H14" s="312"/>
      <c r="I14" s="312"/>
      <c r="J14" s="312"/>
      <c r="K14" s="312"/>
      <c r="L14" s="312"/>
      <c r="M14" s="312"/>
      <c r="N14" s="331"/>
    </row>
    <row r="15" spans="1:14" ht="87">
      <c r="A15" s="330"/>
      <c r="B15" s="320" t="s">
        <v>247</v>
      </c>
      <c r="C15" s="169" t="s">
        <v>245</v>
      </c>
      <c r="D15" s="169">
        <v>0</v>
      </c>
      <c r="E15" s="319">
        <v>1800</v>
      </c>
      <c r="F15" s="319">
        <f>E15*$D15</f>
        <v>0</v>
      </c>
      <c r="G15" s="312"/>
      <c r="H15" s="312"/>
      <c r="I15" s="312"/>
      <c r="J15" s="312"/>
      <c r="K15" s="312"/>
      <c r="L15" s="312"/>
      <c r="M15" s="312"/>
      <c r="N15" s="331"/>
    </row>
    <row r="16" spans="1:14">
      <c r="A16" s="330">
        <v>8</v>
      </c>
      <c r="B16" s="318" t="s">
        <v>248</v>
      </c>
      <c r="C16" s="169"/>
      <c r="D16" s="169"/>
      <c r="E16" s="319"/>
      <c r="F16" s="319"/>
      <c r="G16" s="312"/>
      <c r="H16" s="312"/>
      <c r="I16" s="312"/>
      <c r="J16" s="312"/>
      <c r="K16" s="312"/>
      <c r="L16" s="312"/>
      <c r="M16" s="312"/>
      <c r="N16" s="331"/>
    </row>
    <row r="17" spans="1:218" ht="87">
      <c r="A17" s="330"/>
      <c r="B17" s="320" t="s">
        <v>247</v>
      </c>
      <c r="C17" s="169" t="s">
        <v>245</v>
      </c>
      <c r="D17" s="169">
        <v>1</v>
      </c>
      <c r="E17" s="319">
        <v>4200</v>
      </c>
      <c r="F17" s="319">
        <f>E17*$D17</f>
        <v>4200</v>
      </c>
      <c r="G17" s="312"/>
      <c r="H17" s="312"/>
      <c r="I17" s="312"/>
      <c r="J17" s="312"/>
      <c r="K17" s="312"/>
      <c r="L17" s="312"/>
      <c r="M17" s="312"/>
      <c r="N17" s="331"/>
    </row>
    <row r="18" spans="1:218">
      <c r="A18" s="330">
        <v>9</v>
      </c>
      <c r="B18" s="318" t="s">
        <v>249</v>
      </c>
      <c r="C18" s="169"/>
      <c r="D18" s="169"/>
      <c r="E18" s="319"/>
      <c r="F18" s="319"/>
      <c r="G18" s="312"/>
      <c r="H18" s="312"/>
      <c r="I18" s="312"/>
      <c r="J18" s="312"/>
      <c r="K18" s="312"/>
      <c r="L18" s="312"/>
      <c r="M18" s="312"/>
      <c r="N18" s="331"/>
    </row>
    <row r="19" spans="1:218" ht="29">
      <c r="A19" s="330"/>
      <c r="B19" s="320" t="s">
        <v>250</v>
      </c>
      <c r="C19" s="169" t="s">
        <v>245</v>
      </c>
      <c r="D19" s="169">
        <v>0</v>
      </c>
      <c r="E19" s="319"/>
      <c r="F19" s="319">
        <f t="shared" ref="F19:F24" si="0">E19*$D19</f>
        <v>0</v>
      </c>
      <c r="G19" s="312"/>
      <c r="H19" s="312"/>
      <c r="I19" s="312"/>
      <c r="J19" s="312"/>
      <c r="K19" s="312"/>
      <c r="L19" s="312"/>
      <c r="M19" s="312"/>
      <c r="N19" s="331"/>
    </row>
    <row r="20" spans="1:218" ht="43.5">
      <c r="A20" s="330">
        <v>10</v>
      </c>
      <c r="B20" s="170" t="s">
        <v>251</v>
      </c>
      <c r="C20" s="169" t="s">
        <v>245</v>
      </c>
      <c r="D20" s="169">
        <v>1</v>
      </c>
      <c r="E20" s="319">
        <f>8850-210</f>
        <v>8640</v>
      </c>
      <c r="F20" s="319">
        <f t="shared" si="0"/>
        <v>8640</v>
      </c>
      <c r="G20" s="312"/>
      <c r="H20" s="312"/>
      <c r="I20" s="312"/>
      <c r="J20" s="312"/>
      <c r="K20" s="312"/>
      <c r="L20" s="312"/>
      <c r="M20" s="312"/>
      <c r="N20" s="331"/>
    </row>
    <row r="21" spans="1:218" ht="43.5">
      <c r="A21" s="330">
        <v>11</v>
      </c>
      <c r="B21" s="170" t="s">
        <v>252</v>
      </c>
      <c r="C21" s="169" t="s">
        <v>245</v>
      </c>
      <c r="D21" s="169">
        <v>1</v>
      </c>
      <c r="E21" s="319">
        <v>4500</v>
      </c>
      <c r="F21" s="319">
        <f t="shared" si="0"/>
        <v>4500</v>
      </c>
      <c r="G21" s="312"/>
      <c r="H21" s="312"/>
      <c r="I21" s="312"/>
      <c r="J21" s="312"/>
      <c r="K21" s="312"/>
      <c r="L21" s="312"/>
      <c r="M21" s="312"/>
      <c r="N21" s="331"/>
    </row>
    <row r="22" spans="1:218" ht="43.5">
      <c r="A22" s="330">
        <v>12</v>
      </c>
      <c r="B22" s="170" t="s">
        <v>253</v>
      </c>
      <c r="C22" s="169" t="s">
        <v>245</v>
      </c>
      <c r="D22" s="169">
        <v>1</v>
      </c>
      <c r="E22" s="319">
        <v>4800</v>
      </c>
      <c r="F22" s="319">
        <f t="shared" si="0"/>
        <v>4800</v>
      </c>
      <c r="G22" s="312"/>
      <c r="H22" s="312"/>
      <c r="I22" s="312"/>
      <c r="J22" s="312"/>
      <c r="K22" s="312"/>
      <c r="L22" s="312"/>
      <c r="M22" s="312"/>
      <c r="N22" s="331"/>
    </row>
    <row r="23" spans="1:218" ht="43.5">
      <c r="A23" s="330">
        <f>A22+1</f>
        <v>13</v>
      </c>
      <c r="B23" s="170" t="s">
        <v>254</v>
      </c>
      <c r="C23" s="169" t="s">
        <v>245</v>
      </c>
      <c r="D23" s="169">
        <v>0</v>
      </c>
      <c r="E23" s="319">
        <v>4800</v>
      </c>
      <c r="F23" s="319">
        <f t="shared" si="0"/>
        <v>0</v>
      </c>
      <c r="G23" s="312"/>
      <c r="H23" s="312"/>
      <c r="I23" s="312"/>
      <c r="J23" s="312"/>
      <c r="K23" s="312"/>
      <c r="L23" s="312"/>
      <c r="M23" s="312"/>
      <c r="N23" s="331"/>
    </row>
    <row r="24" spans="1:218" ht="15" thickBot="1">
      <c r="A24" s="332">
        <f t="shared" ref="A24" si="1">A23+1</f>
        <v>14</v>
      </c>
      <c r="B24" s="333" t="s">
        <v>255</v>
      </c>
      <c r="C24" s="334" t="s">
        <v>245</v>
      </c>
      <c r="D24" s="334">
        <v>1</v>
      </c>
      <c r="E24" s="335">
        <v>1500</v>
      </c>
      <c r="F24" s="335">
        <f t="shared" si="0"/>
        <v>1500</v>
      </c>
      <c r="G24" s="336"/>
      <c r="H24" s="336"/>
      <c r="I24" s="336"/>
      <c r="J24" s="336"/>
      <c r="K24" s="336"/>
      <c r="L24" s="336"/>
      <c r="M24" s="336"/>
      <c r="N24" s="337"/>
    </row>
    <row r="25" spans="1:218" s="166" customFormat="1" ht="15" thickBot="1">
      <c r="A25" s="316"/>
      <c r="B25" s="435" t="s">
        <v>100</v>
      </c>
      <c r="C25" s="436"/>
      <c r="D25" s="436"/>
      <c r="E25" s="317"/>
      <c r="F25" s="317">
        <f>SUM(F3:F24)</f>
        <v>35440</v>
      </c>
      <c r="G25" s="317"/>
      <c r="H25" s="317"/>
      <c r="I25" s="317"/>
      <c r="J25" s="317"/>
      <c r="K25" s="317">
        <f>SUM(K3:K24)</f>
        <v>0</v>
      </c>
      <c r="L25" s="317">
        <f>SUM(L3:L24)</f>
        <v>0</v>
      </c>
      <c r="M25" s="317">
        <f>SUM(M3:M24)</f>
        <v>0</v>
      </c>
      <c r="N25" s="317">
        <f>SUM(N3:N24)</f>
        <v>0</v>
      </c>
      <c r="O25" s="165"/>
      <c r="P25" s="165"/>
      <c r="Q25" s="165"/>
      <c r="R25" s="165"/>
      <c r="S25" s="165"/>
      <c r="T25" s="165"/>
      <c r="U25" s="165"/>
      <c r="V25" s="165"/>
      <c r="W25" s="165"/>
      <c r="X25" s="165"/>
      <c r="Y25" s="165"/>
      <c r="Z25" s="165"/>
      <c r="AA25" s="165"/>
      <c r="AB25" s="165"/>
      <c r="AC25" s="165"/>
      <c r="AD25" s="165"/>
      <c r="AE25" s="165"/>
      <c r="AF25" s="165"/>
      <c r="AG25" s="165"/>
      <c r="AH25" s="165"/>
      <c r="AI25" s="165"/>
      <c r="AJ25" s="165"/>
      <c r="AK25" s="165"/>
      <c r="AL25" s="165"/>
      <c r="AM25" s="165"/>
      <c r="AN25" s="165"/>
      <c r="AO25" s="165"/>
      <c r="AP25" s="165"/>
      <c r="AQ25" s="165"/>
      <c r="AR25" s="165"/>
      <c r="AS25" s="165"/>
      <c r="AT25" s="165"/>
      <c r="AU25" s="165"/>
      <c r="AV25" s="165"/>
      <c r="AW25" s="165"/>
      <c r="AX25" s="165"/>
      <c r="AY25" s="165"/>
      <c r="AZ25" s="165"/>
      <c r="BA25" s="165"/>
      <c r="BB25" s="165"/>
      <c r="BC25" s="165"/>
      <c r="BD25" s="165"/>
      <c r="BE25" s="165"/>
      <c r="BF25" s="165"/>
      <c r="BG25" s="165"/>
      <c r="BH25" s="165"/>
      <c r="BI25" s="165"/>
      <c r="BJ25" s="165"/>
      <c r="BK25" s="165"/>
      <c r="BL25" s="165"/>
      <c r="BM25" s="165"/>
      <c r="BN25" s="165"/>
      <c r="BO25" s="165"/>
      <c r="BP25" s="165"/>
      <c r="BQ25" s="165"/>
      <c r="BR25" s="165"/>
      <c r="BS25" s="165"/>
      <c r="BT25" s="165"/>
      <c r="BU25" s="165"/>
      <c r="BV25" s="165"/>
      <c r="BW25" s="165"/>
      <c r="BX25" s="165"/>
      <c r="BY25" s="165"/>
      <c r="BZ25" s="165"/>
      <c r="CA25" s="165"/>
      <c r="CB25" s="165"/>
      <c r="CC25" s="165"/>
      <c r="CD25" s="165"/>
      <c r="CE25" s="165"/>
      <c r="CF25" s="165"/>
      <c r="CG25" s="165"/>
      <c r="CH25" s="165"/>
      <c r="CI25" s="165"/>
      <c r="CJ25" s="165"/>
      <c r="CK25" s="165"/>
      <c r="CL25" s="165"/>
      <c r="CM25" s="165"/>
      <c r="CN25" s="165"/>
      <c r="CO25" s="165"/>
      <c r="CP25" s="165"/>
      <c r="CQ25" s="165"/>
      <c r="CR25" s="165"/>
      <c r="CS25" s="165"/>
      <c r="CT25" s="165"/>
      <c r="CU25" s="165"/>
      <c r="CV25" s="165"/>
      <c r="CW25" s="165"/>
      <c r="CX25" s="165"/>
      <c r="CY25" s="165"/>
      <c r="CZ25" s="165"/>
      <c r="DA25" s="165"/>
      <c r="DB25" s="165"/>
      <c r="DC25" s="165"/>
      <c r="DD25" s="165"/>
      <c r="DE25" s="165"/>
      <c r="DF25" s="165"/>
      <c r="DG25" s="165"/>
      <c r="DH25" s="165"/>
      <c r="DI25" s="165"/>
      <c r="DJ25" s="165"/>
      <c r="DK25" s="165"/>
      <c r="DL25" s="165"/>
      <c r="DM25" s="165"/>
      <c r="DN25" s="165"/>
      <c r="DO25" s="165"/>
      <c r="DP25" s="165"/>
      <c r="DQ25" s="165"/>
      <c r="DR25" s="165"/>
      <c r="DS25" s="165"/>
      <c r="DT25" s="165"/>
      <c r="DU25" s="165"/>
      <c r="DV25" s="165"/>
      <c r="DW25" s="165"/>
      <c r="DX25" s="165"/>
      <c r="DY25" s="165"/>
      <c r="DZ25" s="165"/>
      <c r="EA25" s="165"/>
      <c r="EB25" s="165"/>
      <c r="EC25" s="165"/>
      <c r="ED25" s="165"/>
      <c r="EE25" s="165"/>
      <c r="EF25" s="165"/>
      <c r="EG25" s="165"/>
      <c r="EH25" s="165"/>
      <c r="EI25" s="165"/>
      <c r="EJ25" s="165"/>
      <c r="EK25" s="165"/>
      <c r="EL25" s="165"/>
      <c r="EM25" s="165"/>
      <c r="EN25" s="165"/>
      <c r="EO25" s="165"/>
      <c r="EP25" s="165"/>
      <c r="EQ25" s="165"/>
      <c r="ER25" s="165"/>
      <c r="ES25" s="165"/>
      <c r="ET25" s="165"/>
      <c r="EU25" s="165"/>
      <c r="EV25" s="165"/>
      <c r="EW25" s="165"/>
      <c r="EX25" s="165"/>
      <c r="EY25" s="165"/>
      <c r="EZ25" s="165"/>
      <c r="FA25" s="165"/>
      <c r="FB25" s="165"/>
      <c r="FC25" s="165"/>
      <c r="FD25" s="165"/>
      <c r="FE25" s="165"/>
      <c r="FF25" s="165"/>
      <c r="FG25" s="165"/>
      <c r="FH25" s="165"/>
      <c r="FI25" s="165"/>
      <c r="FJ25" s="165"/>
      <c r="FK25" s="165"/>
      <c r="FL25" s="165"/>
      <c r="FM25" s="165"/>
      <c r="FN25" s="165"/>
      <c r="FO25" s="165"/>
      <c r="FP25" s="165"/>
      <c r="FQ25" s="165"/>
      <c r="FR25" s="165"/>
      <c r="FS25" s="165"/>
      <c r="FT25" s="165"/>
      <c r="FU25" s="165"/>
      <c r="FV25" s="165"/>
      <c r="FW25" s="165"/>
      <c r="FX25" s="165"/>
      <c r="FY25" s="165"/>
      <c r="FZ25" s="165"/>
      <c r="GA25" s="165"/>
      <c r="GB25" s="165"/>
      <c r="GC25" s="165"/>
      <c r="GD25" s="165"/>
      <c r="GE25" s="165"/>
      <c r="GF25" s="165"/>
      <c r="GG25" s="165"/>
      <c r="GH25" s="165"/>
      <c r="GI25" s="165"/>
      <c r="GJ25" s="165"/>
      <c r="GK25" s="165"/>
      <c r="GL25" s="165"/>
      <c r="GM25" s="165"/>
      <c r="GN25" s="165"/>
      <c r="GO25" s="165"/>
      <c r="GP25" s="165"/>
      <c r="GQ25" s="165"/>
      <c r="GR25" s="165"/>
      <c r="GS25" s="165"/>
      <c r="GT25" s="165"/>
      <c r="GU25" s="165"/>
      <c r="GV25" s="165"/>
      <c r="GW25" s="165"/>
      <c r="GX25" s="165"/>
      <c r="GY25" s="165"/>
      <c r="GZ25" s="165"/>
      <c r="HA25" s="165"/>
      <c r="HB25" s="165"/>
      <c r="HC25" s="165"/>
      <c r="HD25" s="165"/>
      <c r="HE25" s="165"/>
      <c r="HF25" s="165"/>
      <c r="HG25" s="165"/>
      <c r="HH25" s="165"/>
      <c r="HI25" s="165"/>
      <c r="HJ25" s="165"/>
    </row>
  </sheetData>
  <mergeCells count="4">
    <mergeCell ref="G1:J1"/>
    <mergeCell ref="K1:N1"/>
    <mergeCell ref="B25:D25"/>
    <mergeCell ref="A1:F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workbookViewId="0">
      <pane xSplit="4" ySplit="2" topLeftCell="E24" activePane="bottomRight" state="frozen"/>
      <selection pane="topRight" activeCell="E1" sqref="E1"/>
      <selection pane="bottomLeft" activeCell="A4" sqref="A4"/>
      <selection pane="bottomRight" activeCell="G1" sqref="G1:N2"/>
    </sheetView>
  </sheetViews>
  <sheetFormatPr defaultRowHeight="14.5"/>
  <cols>
    <col min="1" max="1" width="9.1796875" style="171" customWidth="1"/>
    <col min="2" max="2" width="51.26953125" style="171" bestFit="1" customWidth="1"/>
    <col min="3" max="3" width="6.26953125" style="171" bestFit="1" customWidth="1"/>
    <col min="4" max="4" width="5.81640625" style="171" bestFit="1" customWidth="1"/>
    <col min="5" max="5" width="10.1796875" style="171" bestFit="1" customWidth="1"/>
    <col min="6" max="6" width="11.54296875" style="171" bestFit="1" customWidth="1"/>
    <col min="9" max="9" width="14.26953125" customWidth="1"/>
    <col min="10" max="10" width="9.7265625" customWidth="1"/>
    <col min="13" max="13" width="12.54296875" customWidth="1"/>
    <col min="14" max="14" width="10.453125" customWidth="1"/>
  </cols>
  <sheetData>
    <row r="1" spans="1:14" ht="18" customHeight="1" thickBot="1">
      <c r="A1" s="442" t="s">
        <v>368</v>
      </c>
      <c r="B1" s="442"/>
      <c r="C1" s="442"/>
      <c r="D1" s="442"/>
      <c r="E1" s="442"/>
      <c r="F1" s="443"/>
      <c r="G1" s="432" t="s">
        <v>362</v>
      </c>
      <c r="H1" s="433"/>
      <c r="I1" s="433"/>
      <c r="J1" s="433"/>
      <c r="K1" s="433" t="s">
        <v>363</v>
      </c>
      <c r="L1" s="433"/>
      <c r="M1" s="433"/>
      <c r="N1" s="434"/>
    </row>
    <row r="2" spans="1:14" ht="15" thickBot="1">
      <c r="A2" s="186" t="s">
        <v>87</v>
      </c>
      <c r="B2" s="187" t="s">
        <v>89</v>
      </c>
      <c r="C2" s="187" t="s">
        <v>90</v>
      </c>
      <c r="D2" s="188" t="s">
        <v>91</v>
      </c>
      <c r="E2" s="189" t="s">
        <v>92</v>
      </c>
      <c r="F2" s="189" t="s">
        <v>2</v>
      </c>
      <c r="G2" s="338" t="s">
        <v>356</v>
      </c>
      <c r="H2" s="339" t="s">
        <v>357</v>
      </c>
      <c r="I2" s="339" t="s">
        <v>358</v>
      </c>
      <c r="J2" s="339" t="s">
        <v>359</v>
      </c>
      <c r="K2" s="339" t="s">
        <v>356</v>
      </c>
      <c r="L2" s="339" t="s">
        <v>357</v>
      </c>
      <c r="M2" s="339" t="s">
        <v>358</v>
      </c>
      <c r="N2" s="340" t="s">
        <v>359</v>
      </c>
    </row>
    <row r="3" spans="1:14" ht="43.5">
      <c r="A3" s="181">
        <v>1</v>
      </c>
      <c r="B3" s="182" t="s">
        <v>258</v>
      </c>
      <c r="C3" s="183"/>
      <c r="D3" s="184"/>
      <c r="E3" s="185"/>
      <c r="F3" s="185"/>
      <c r="G3" s="341"/>
      <c r="H3" s="341"/>
      <c r="I3" s="341"/>
      <c r="J3" s="341"/>
      <c r="K3" s="341"/>
      <c r="L3" s="341"/>
      <c r="M3" s="341"/>
      <c r="N3" s="341"/>
    </row>
    <row r="4" spans="1:14">
      <c r="A4" s="156" t="s">
        <v>259</v>
      </c>
      <c r="B4" s="175" t="s">
        <v>260</v>
      </c>
      <c r="C4" s="174" t="s">
        <v>261</v>
      </c>
      <c r="D4" s="176">
        <v>0</v>
      </c>
      <c r="E4" s="164"/>
      <c r="F4" s="175">
        <f>E4*$D4</f>
        <v>0</v>
      </c>
      <c r="G4" s="341"/>
      <c r="H4" s="341"/>
      <c r="I4" s="341"/>
      <c r="J4" s="341"/>
      <c r="K4" s="341"/>
      <c r="L4" s="341"/>
      <c r="M4" s="341"/>
      <c r="N4" s="341"/>
    </row>
    <row r="5" spans="1:14">
      <c r="A5" s="156" t="s">
        <v>262</v>
      </c>
      <c r="B5" s="175" t="s">
        <v>263</v>
      </c>
      <c r="C5" s="174" t="s">
        <v>261</v>
      </c>
      <c r="D5" s="176">
        <v>0</v>
      </c>
      <c r="E5" s="164"/>
      <c r="F5" s="175">
        <f t="shared" ref="F5" si="0">E5*$D5</f>
        <v>0</v>
      </c>
      <c r="G5" s="341"/>
      <c r="H5" s="341"/>
      <c r="I5" s="341"/>
      <c r="J5" s="341"/>
      <c r="K5" s="341"/>
      <c r="L5" s="341"/>
      <c r="M5" s="341"/>
      <c r="N5" s="341"/>
    </row>
    <row r="6" spans="1:14">
      <c r="A6" s="156" t="s">
        <v>264</v>
      </c>
      <c r="B6" s="175" t="s">
        <v>265</v>
      </c>
      <c r="C6" s="174" t="s">
        <v>261</v>
      </c>
      <c r="D6" s="176">
        <v>0</v>
      </c>
      <c r="E6" s="164"/>
      <c r="F6" s="175">
        <f t="shared" ref="F6" si="1">E6*$D6</f>
        <v>0</v>
      </c>
      <c r="G6" s="341"/>
      <c r="H6" s="341"/>
      <c r="I6" s="341"/>
      <c r="J6" s="341"/>
      <c r="K6" s="341"/>
      <c r="L6" s="341"/>
      <c r="M6" s="341"/>
      <c r="N6" s="341"/>
    </row>
    <row r="7" spans="1:14">
      <c r="A7" s="156" t="s">
        <v>266</v>
      </c>
      <c r="B7" s="175" t="s">
        <v>267</v>
      </c>
      <c r="C7" s="174" t="s">
        <v>261</v>
      </c>
      <c r="D7" s="176">
        <v>0</v>
      </c>
      <c r="E7" s="164"/>
      <c r="F7" s="175">
        <f t="shared" ref="F7" si="2">E7*$D7</f>
        <v>0</v>
      </c>
      <c r="G7" s="341"/>
      <c r="H7" s="341"/>
      <c r="I7" s="341"/>
      <c r="J7" s="341"/>
      <c r="K7" s="341"/>
      <c r="L7" s="341"/>
      <c r="M7" s="341"/>
      <c r="N7" s="341"/>
    </row>
    <row r="8" spans="1:14">
      <c r="A8" s="156" t="s">
        <v>268</v>
      </c>
      <c r="B8" s="175" t="s">
        <v>269</v>
      </c>
      <c r="C8" s="174" t="s">
        <v>261</v>
      </c>
      <c r="D8" s="176">
        <v>0</v>
      </c>
      <c r="E8" s="164"/>
      <c r="F8" s="175">
        <f t="shared" ref="F8" si="3">E8*$D8</f>
        <v>0</v>
      </c>
      <c r="G8" s="341"/>
      <c r="H8" s="341"/>
      <c r="I8" s="341"/>
      <c r="J8" s="341"/>
      <c r="K8" s="341"/>
      <c r="L8" s="341"/>
      <c r="M8" s="341"/>
      <c r="N8" s="341"/>
    </row>
    <row r="9" spans="1:14">
      <c r="A9" s="156"/>
      <c r="B9" s="175"/>
      <c r="C9" s="174"/>
      <c r="D9" s="176"/>
      <c r="E9" s="164"/>
      <c r="F9" s="175"/>
      <c r="G9" s="341"/>
      <c r="H9" s="341"/>
      <c r="I9" s="341"/>
      <c r="J9" s="341"/>
      <c r="K9" s="341"/>
      <c r="L9" s="341"/>
      <c r="M9" s="341"/>
      <c r="N9" s="341"/>
    </row>
    <row r="10" spans="1:14">
      <c r="A10" s="172">
        <v>2</v>
      </c>
      <c r="B10" s="173" t="s">
        <v>270</v>
      </c>
      <c r="C10" s="174"/>
      <c r="D10" s="176"/>
      <c r="E10" s="164"/>
      <c r="F10" s="175"/>
      <c r="G10" s="341"/>
      <c r="H10" s="341"/>
      <c r="I10" s="341"/>
      <c r="J10" s="341"/>
      <c r="K10" s="341"/>
      <c r="L10" s="341"/>
      <c r="M10" s="341"/>
      <c r="N10" s="341"/>
    </row>
    <row r="11" spans="1:14">
      <c r="A11" s="156" t="s">
        <v>259</v>
      </c>
      <c r="B11" s="175" t="s">
        <v>260</v>
      </c>
      <c r="C11" s="174" t="s">
        <v>261</v>
      </c>
      <c r="D11" s="176">
        <f>D4</f>
        <v>0</v>
      </c>
      <c r="E11" s="177"/>
      <c r="F11" s="175">
        <f>E11*$D11</f>
        <v>0</v>
      </c>
      <c r="G11" s="341"/>
      <c r="H11" s="341"/>
      <c r="I11" s="341"/>
      <c r="J11" s="341"/>
      <c r="K11" s="341"/>
      <c r="L11" s="341"/>
      <c r="M11" s="341"/>
      <c r="N11" s="341"/>
    </row>
    <row r="12" spans="1:14">
      <c r="A12" s="156" t="s">
        <v>262</v>
      </c>
      <c r="B12" s="175" t="s">
        <v>263</v>
      </c>
      <c r="C12" s="174" t="s">
        <v>261</v>
      </c>
      <c r="D12" s="176">
        <f>D5</f>
        <v>0</v>
      </c>
      <c r="E12" s="177"/>
      <c r="F12" s="175">
        <f t="shared" ref="F12" si="4">E12*$D12</f>
        <v>0</v>
      </c>
      <c r="G12" s="341"/>
      <c r="H12" s="341"/>
      <c r="I12" s="341"/>
      <c r="J12" s="341"/>
      <c r="K12" s="341"/>
      <c r="L12" s="341"/>
      <c r="M12" s="341"/>
      <c r="N12" s="341"/>
    </row>
    <row r="13" spans="1:14">
      <c r="A13" s="156" t="s">
        <v>264</v>
      </c>
      <c r="B13" s="175" t="s">
        <v>265</v>
      </c>
      <c r="C13" s="174" t="s">
        <v>261</v>
      </c>
      <c r="D13" s="176">
        <f>D6</f>
        <v>0</v>
      </c>
      <c r="E13" s="164"/>
      <c r="F13" s="175">
        <f t="shared" ref="F13" si="5">E13*$D13</f>
        <v>0</v>
      </c>
      <c r="G13" s="341"/>
      <c r="H13" s="341"/>
      <c r="I13" s="341"/>
      <c r="J13" s="341"/>
      <c r="K13" s="341"/>
      <c r="L13" s="341"/>
      <c r="M13" s="341"/>
      <c r="N13" s="341"/>
    </row>
    <row r="14" spans="1:14">
      <c r="A14" s="156" t="s">
        <v>266</v>
      </c>
      <c r="B14" s="175" t="s">
        <v>267</v>
      </c>
      <c r="C14" s="174" t="s">
        <v>261</v>
      </c>
      <c r="D14" s="176">
        <f>D7</f>
        <v>0</v>
      </c>
      <c r="E14" s="164"/>
      <c r="F14" s="175">
        <f t="shared" ref="F14" si="6">E14*$D14</f>
        <v>0</v>
      </c>
      <c r="G14" s="341"/>
      <c r="H14" s="341"/>
      <c r="I14" s="341"/>
      <c r="J14" s="341"/>
      <c r="K14" s="341"/>
      <c r="L14" s="341"/>
      <c r="M14" s="341"/>
      <c r="N14" s="341"/>
    </row>
    <row r="15" spans="1:14">
      <c r="A15" s="156" t="s">
        <v>268</v>
      </c>
      <c r="B15" s="175" t="s">
        <v>269</v>
      </c>
      <c r="C15" s="174" t="s">
        <v>261</v>
      </c>
      <c r="D15" s="176">
        <v>0</v>
      </c>
      <c r="E15" s="164"/>
      <c r="F15" s="175">
        <f t="shared" ref="F15" si="7">E15*$D15</f>
        <v>0</v>
      </c>
      <c r="G15" s="341"/>
      <c r="H15" s="341"/>
      <c r="I15" s="341"/>
      <c r="J15" s="341"/>
      <c r="K15" s="341"/>
      <c r="L15" s="341"/>
      <c r="M15" s="341"/>
      <c r="N15" s="341"/>
    </row>
    <row r="16" spans="1:14">
      <c r="A16" s="156"/>
      <c r="B16" s="173"/>
      <c r="C16" s="174"/>
      <c r="D16" s="176"/>
      <c r="E16" s="164"/>
      <c r="F16" s="175"/>
      <c r="G16" s="341"/>
      <c r="H16" s="341"/>
      <c r="I16" s="341"/>
      <c r="J16" s="341"/>
      <c r="K16" s="341"/>
      <c r="L16" s="341"/>
      <c r="M16" s="341"/>
      <c r="N16" s="341"/>
    </row>
    <row r="17" spans="1:14">
      <c r="A17" s="172">
        <v>3</v>
      </c>
      <c r="B17" s="173" t="s">
        <v>271</v>
      </c>
      <c r="C17" s="174"/>
      <c r="D17" s="176"/>
      <c r="E17" s="164"/>
      <c r="F17" s="175"/>
      <c r="G17" s="341"/>
      <c r="H17" s="341"/>
      <c r="I17" s="341"/>
      <c r="J17" s="341"/>
      <c r="K17" s="341"/>
      <c r="L17" s="341"/>
      <c r="M17" s="341"/>
      <c r="N17" s="341"/>
    </row>
    <row r="18" spans="1:14">
      <c r="A18" s="156" t="s">
        <v>259</v>
      </c>
      <c r="B18" s="175" t="s">
        <v>267</v>
      </c>
      <c r="C18" s="174" t="s">
        <v>171</v>
      </c>
      <c r="D18" s="176"/>
      <c r="E18" s="164"/>
      <c r="F18" s="175"/>
      <c r="G18" s="341"/>
      <c r="H18" s="341"/>
      <c r="I18" s="341"/>
      <c r="J18" s="341"/>
      <c r="K18" s="341"/>
      <c r="L18" s="341"/>
      <c r="M18" s="341"/>
      <c r="N18" s="341"/>
    </row>
    <row r="19" spans="1:14">
      <c r="A19" s="156" t="s">
        <v>262</v>
      </c>
      <c r="B19" s="175" t="s">
        <v>272</v>
      </c>
      <c r="C19" s="174" t="s">
        <v>171</v>
      </c>
      <c r="D19" s="176">
        <v>0</v>
      </c>
      <c r="E19" s="164"/>
      <c r="F19" s="175">
        <f t="shared" ref="F19" si="8">E19*$D19</f>
        <v>0</v>
      </c>
      <c r="G19" s="341"/>
      <c r="H19" s="341"/>
      <c r="I19" s="341"/>
      <c r="J19" s="341"/>
      <c r="K19" s="341"/>
      <c r="L19" s="341"/>
      <c r="M19" s="341"/>
      <c r="N19" s="341"/>
    </row>
    <row r="20" spans="1:14">
      <c r="A20" s="156"/>
      <c r="B20" s="175"/>
      <c r="C20" s="174"/>
      <c r="D20" s="176"/>
      <c r="E20" s="164"/>
      <c r="F20" s="175"/>
      <c r="G20" s="341"/>
      <c r="H20" s="341"/>
      <c r="I20" s="341"/>
      <c r="J20" s="341"/>
      <c r="K20" s="341"/>
      <c r="L20" s="341"/>
      <c r="M20" s="341"/>
      <c r="N20" s="341"/>
    </row>
    <row r="21" spans="1:14">
      <c r="A21" s="172">
        <v>4</v>
      </c>
      <c r="B21" s="173" t="s">
        <v>273</v>
      </c>
      <c r="C21" s="174"/>
      <c r="D21" s="176"/>
      <c r="E21" s="164"/>
      <c r="F21" s="175"/>
      <c r="G21" s="341"/>
      <c r="H21" s="341"/>
      <c r="I21" s="341"/>
      <c r="J21" s="341"/>
      <c r="K21" s="341"/>
      <c r="L21" s="341"/>
      <c r="M21" s="341"/>
      <c r="N21" s="341"/>
    </row>
    <row r="22" spans="1:14">
      <c r="A22" s="156" t="s">
        <v>259</v>
      </c>
      <c r="B22" s="175" t="s">
        <v>260</v>
      </c>
      <c r="C22" s="174" t="s">
        <v>171</v>
      </c>
      <c r="D22" s="176">
        <v>0</v>
      </c>
      <c r="E22" s="164"/>
      <c r="F22" s="175">
        <f t="shared" ref="F22" si="9">E22*$D22</f>
        <v>0</v>
      </c>
      <c r="G22" s="341"/>
      <c r="H22" s="341"/>
      <c r="I22" s="341"/>
      <c r="J22" s="341"/>
      <c r="K22" s="341"/>
      <c r="L22" s="341"/>
      <c r="M22" s="341"/>
      <c r="N22" s="341"/>
    </row>
    <row r="23" spans="1:14">
      <c r="A23" s="156" t="s">
        <v>262</v>
      </c>
      <c r="B23" s="175" t="s">
        <v>263</v>
      </c>
      <c r="C23" s="174" t="s">
        <v>171</v>
      </c>
      <c r="D23" s="176">
        <v>0</v>
      </c>
      <c r="E23" s="164"/>
      <c r="F23" s="175">
        <f t="shared" ref="F23" si="10">E23*$D23</f>
        <v>0</v>
      </c>
      <c r="G23" s="341"/>
      <c r="H23" s="341"/>
      <c r="I23" s="341"/>
      <c r="J23" s="341"/>
      <c r="K23" s="341"/>
      <c r="L23" s="341"/>
      <c r="M23" s="341"/>
      <c r="N23" s="341"/>
    </row>
    <row r="24" spans="1:14">
      <c r="A24" s="156" t="s">
        <v>264</v>
      </c>
      <c r="B24" s="175" t="s">
        <v>265</v>
      </c>
      <c r="C24" s="174" t="s">
        <v>171</v>
      </c>
      <c r="D24" s="176">
        <v>0</v>
      </c>
      <c r="E24" s="164"/>
      <c r="F24" s="175">
        <f t="shared" ref="F24" si="11">E24*$D24</f>
        <v>0</v>
      </c>
      <c r="G24" s="341"/>
      <c r="H24" s="341"/>
      <c r="I24" s="341"/>
      <c r="J24" s="341"/>
      <c r="K24" s="341"/>
      <c r="L24" s="341"/>
      <c r="M24" s="341"/>
      <c r="N24" s="341"/>
    </row>
    <row r="25" spans="1:14">
      <c r="A25" s="156" t="s">
        <v>266</v>
      </c>
      <c r="B25" s="175" t="s">
        <v>267</v>
      </c>
      <c r="C25" s="174" t="s">
        <v>171</v>
      </c>
      <c r="D25" s="176">
        <v>0</v>
      </c>
      <c r="E25" s="164"/>
      <c r="F25" s="175">
        <f t="shared" ref="F25" si="12">E25*$D25</f>
        <v>0</v>
      </c>
      <c r="G25" s="341"/>
      <c r="H25" s="341"/>
      <c r="I25" s="341"/>
      <c r="J25" s="341"/>
      <c r="K25" s="341"/>
      <c r="L25" s="341"/>
      <c r="M25" s="341"/>
      <c r="N25" s="341"/>
    </row>
    <row r="26" spans="1:14">
      <c r="A26" s="156" t="s">
        <v>268</v>
      </c>
      <c r="B26" s="175" t="s">
        <v>272</v>
      </c>
      <c r="C26" s="174" t="s">
        <v>171</v>
      </c>
      <c r="D26" s="176">
        <v>0</v>
      </c>
      <c r="E26" s="164"/>
      <c r="F26" s="175">
        <f t="shared" ref="F26" si="13">E26*$D26</f>
        <v>0</v>
      </c>
      <c r="G26" s="341"/>
      <c r="H26" s="341"/>
      <c r="I26" s="341"/>
      <c r="J26" s="341"/>
      <c r="K26" s="341"/>
      <c r="L26" s="341"/>
      <c r="M26" s="341"/>
      <c r="N26" s="341"/>
    </row>
    <row r="27" spans="1:14">
      <c r="A27" s="156"/>
      <c r="B27" s="175"/>
      <c r="C27" s="174"/>
      <c r="D27" s="176"/>
      <c r="E27" s="164"/>
      <c r="F27" s="175"/>
      <c r="G27" s="341"/>
      <c r="H27" s="341"/>
      <c r="I27" s="341"/>
      <c r="J27" s="341"/>
      <c r="K27" s="341"/>
      <c r="L27" s="341"/>
      <c r="M27" s="341"/>
      <c r="N27" s="341"/>
    </row>
    <row r="28" spans="1:14">
      <c r="A28" s="172">
        <v>5</v>
      </c>
      <c r="B28" s="178" t="s">
        <v>274</v>
      </c>
      <c r="C28" s="174"/>
      <c r="D28" s="176"/>
      <c r="E28" s="164"/>
      <c r="F28" s="175"/>
      <c r="G28" s="341"/>
      <c r="H28" s="341"/>
      <c r="I28" s="341"/>
      <c r="J28" s="341"/>
      <c r="K28" s="341"/>
      <c r="L28" s="341"/>
      <c r="M28" s="341"/>
      <c r="N28" s="341"/>
    </row>
    <row r="29" spans="1:14">
      <c r="A29" s="156" t="s">
        <v>259</v>
      </c>
      <c r="B29" s="178" t="s">
        <v>275</v>
      </c>
      <c r="C29" s="174" t="s">
        <v>171</v>
      </c>
      <c r="D29" s="176">
        <v>0</v>
      </c>
      <c r="E29" s="164"/>
      <c r="F29" s="175">
        <f t="shared" ref="F29" si="14">E29*$D29</f>
        <v>0</v>
      </c>
      <c r="G29" s="341"/>
      <c r="H29" s="341"/>
      <c r="I29" s="341"/>
      <c r="J29" s="341"/>
      <c r="K29" s="341"/>
      <c r="L29" s="341"/>
      <c r="M29" s="341"/>
      <c r="N29" s="341"/>
    </row>
    <row r="30" spans="1:14">
      <c r="A30" s="156" t="s">
        <v>16</v>
      </c>
      <c r="B30" s="178" t="s">
        <v>276</v>
      </c>
      <c r="C30" s="174" t="s">
        <v>171</v>
      </c>
      <c r="D30" s="176">
        <v>0</v>
      </c>
      <c r="E30" s="164"/>
      <c r="F30" s="175">
        <f t="shared" ref="F30" si="15">E30*$D30</f>
        <v>0</v>
      </c>
      <c r="G30" s="341"/>
      <c r="H30" s="341"/>
      <c r="I30" s="341"/>
      <c r="J30" s="341"/>
      <c r="K30" s="341"/>
      <c r="L30" s="341"/>
      <c r="M30" s="341"/>
      <c r="N30" s="341"/>
    </row>
    <row r="31" spans="1:14">
      <c r="A31" s="156" t="s">
        <v>17</v>
      </c>
      <c r="B31" s="178" t="s">
        <v>277</v>
      </c>
      <c r="C31" s="174" t="s">
        <v>171</v>
      </c>
      <c r="D31" s="176">
        <v>0</v>
      </c>
      <c r="E31" s="164"/>
      <c r="F31" s="175">
        <f t="shared" ref="F31" si="16">E31*$D31</f>
        <v>0</v>
      </c>
      <c r="G31" s="341"/>
      <c r="H31" s="341"/>
      <c r="I31" s="341"/>
      <c r="J31" s="341"/>
      <c r="K31" s="341"/>
      <c r="L31" s="341"/>
      <c r="M31" s="341"/>
      <c r="N31" s="341"/>
    </row>
    <row r="32" spans="1:14">
      <c r="A32" s="156" t="s">
        <v>18</v>
      </c>
      <c r="B32" s="178" t="s">
        <v>278</v>
      </c>
      <c r="C32" s="174" t="s">
        <v>171</v>
      </c>
      <c r="D32" s="176">
        <v>0</v>
      </c>
      <c r="E32" s="164"/>
      <c r="F32" s="175">
        <f t="shared" ref="F32" si="17">E32*$D32</f>
        <v>0</v>
      </c>
      <c r="G32" s="341"/>
      <c r="H32" s="341"/>
      <c r="I32" s="341"/>
      <c r="J32" s="341"/>
      <c r="K32" s="341"/>
      <c r="L32" s="341"/>
      <c r="M32" s="341"/>
      <c r="N32" s="341"/>
    </row>
    <row r="33" spans="1:14">
      <c r="A33" s="156"/>
      <c r="B33" s="178"/>
      <c r="C33" s="174"/>
      <c r="D33" s="176"/>
      <c r="E33" s="164"/>
      <c r="F33" s="175"/>
      <c r="G33" s="341"/>
      <c r="H33" s="341"/>
      <c r="I33" s="341"/>
      <c r="J33" s="341"/>
      <c r="K33" s="341"/>
      <c r="L33" s="341"/>
      <c r="M33" s="341"/>
      <c r="N33" s="341"/>
    </row>
    <row r="34" spans="1:14" ht="58">
      <c r="A34" s="172">
        <v>6</v>
      </c>
      <c r="B34" s="173" t="s">
        <v>279</v>
      </c>
      <c r="C34" s="174"/>
      <c r="D34" s="176"/>
      <c r="E34" s="164"/>
      <c r="F34" s="175"/>
      <c r="G34" s="341"/>
      <c r="H34" s="341"/>
      <c r="I34" s="341"/>
      <c r="J34" s="341"/>
      <c r="K34" s="341"/>
      <c r="L34" s="341"/>
      <c r="M34" s="341"/>
      <c r="N34" s="341"/>
    </row>
    <row r="35" spans="1:14">
      <c r="A35" s="156" t="s">
        <v>259</v>
      </c>
      <c r="B35" s="175" t="s">
        <v>280</v>
      </c>
      <c r="C35" s="174" t="s">
        <v>171</v>
      </c>
      <c r="D35" s="176">
        <v>2</v>
      </c>
      <c r="E35" s="164">
        <v>570</v>
      </c>
      <c r="F35" s="175">
        <f t="shared" ref="F35" si="18">E35*$D35</f>
        <v>1140</v>
      </c>
      <c r="G35" s="341"/>
      <c r="H35" s="341"/>
      <c r="I35" s="341"/>
      <c r="J35" s="341"/>
      <c r="K35" s="341"/>
      <c r="L35" s="341"/>
      <c r="M35" s="341"/>
      <c r="N35" s="341"/>
    </row>
    <row r="36" spans="1:14">
      <c r="A36" s="156" t="s">
        <v>262</v>
      </c>
      <c r="B36" s="175" t="s">
        <v>281</v>
      </c>
      <c r="C36" s="174" t="s">
        <v>171</v>
      </c>
      <c r="D36" s="176">
        <v>0</v>
      </c>
      <c r="E36" s="164"/>
      <c r="F36" s="175">
        <f t="shared" ref="F36" si="19">E36*$D36</f>
        <v>0</v>
      </c>
      <c r="G36" s="341"/>
      <c r="H36" s="341"/>
      <c r="I36" s="341"/>
      <c r="J36" s="341"/>
      <c r="K36" s="341"/>
      <c r="L36" s="341"/>
      <c r="M36" s="341"/>
      <c r="N36" s="341"/>
    </row>
    <row r="37" spans="1:14" ht="72.5">
      <c r="A37" s="172">
        <v>7</v>
      </c>
      <c r="B37" s="173" t="s">
        <v>282</v>
      </c>
      <c r="C37" s="174"/>
      <c r="D37" s="176"/>
      <c r="E37" s="164"/>
      <c r="F37" s="175"/>
      <c r="G37" s="341"/>
      <c r="H37" s="341"/>
      <c r="I37" s="341"/>
      <c r="J37" s="341"/>
      <c r="K37" s="341"/>
      <c r="L37" s="341"/>
      <c r="M37" s="341"/>
      <c r="N37" s="341"/>
    </row>
    <row r="38" spans="1:14">
      <c r="A38" s="156" t="s">
        <v>259</v>
      </c>
      <c r="B38" s="175" t="s">
        <v>280</v>
      </c>
      <c r="C38" s="174" t="s">
        <v>171</v>
      </c>
      <c r="D38" s="176">
        <v>0</v>
      </c>
      <c r="E38" s="164"/>
      <c r="F38" s="175">
        <f t="shared" ref="F38" si="20">E38*$D38</f>
        <v>0</v>
      </c>
      <c r="G38" s="341"/>
      <c r="H38" s="341"/>
      <c r="I38" s="341"/>
      <c r="J38" s="341"/>
      <c r="K38" s="341"/>
      <c r="L38" s="341"/>
      <c r="M38" s="341"/>
      <c r="N38" s="341"/>
    </row>
    <row r="39" spans="1:14">
      <c r="A39" s="156" t="s">
        <v>262</v>
      </c>
      <c r="B39" s="175" t="s">
        <v>281</v>
      </c>
      <c r="C39" s="174" t="s">
        <v>171</v>
      </c>
      <c r="D39" s="176">
        <v>0</v>
      </c>
      <c r="E39" s="164"/>
      <c r="F39" s="175">
        <f t="shared" ref="F39" si="21">E39*$D39</f>
        <v>0</v>
      </c>
      <c r="G39" s="341"/>
      <c r="H39" s="341"/>
      <c r="I39" s="341"/>
      <c r="J39" s="341"/>
      <c r="K39" s="341"/>
      <c r="L39" s="341"/>
      <c r="M39" s="341"/>
      <c r="N39" s="341"/>
    </row>
    <row r="40" spans="1:14">
      <c r="A40" s="156"/>
      <c r="B40" s="173"/>
      <c r="C40" s="174"/>
      <c r="D40" s="176"/>
      <c r="E40" s="164"/>
      <c r="F40" s="175"/>
      <c r="G40" s="341"/>
      <c r="H40" s="341"/>
      <c r="I40" s="341"/>
      <c r="J40" s="341"/>
      <c r="K40" s="341"/>
      <c r="L40" s="341"/>
      <c r="M40" s="341"/>
      <c r="N40" s="341"/>
    </row>
    <row r="41" spans="1:14">
      <c r="A41" s="172">
        <v>8</v>
      </c>
      <c r="B41" s="173" t="s">
        <v>283</v>
      </c>
      <c r="C41" s="174"/>
      <c r="D41" s="176"/>
      <c r="E41" s="164"/>
      <c r="F41" s="175"/>
      <c r="G41" s="341"/>
      <c r="H41" s="341"/>
      <c r="I41" s="341"/>
      <c r="J41" s="341"/>
      <c r="K41" s="341"/>
      <c r="L41" s="341"/>
      <c r="M41" s="341"/>
      <c r="N41" s="341"/>
    </row>
    <row r="42" spans="1:14">
      <c r="A42" s="156" t="s">
        <v>259</v>
      </c>
      <c r="B42" s="175" t="s">
        <v>284</v>
      </c>
      <c r="C42" s="174" t="s">
        <v>171</v>
      </c>
      <c r="D42" s="176">
        <v>2</v>
      </c>
      <c r="E42" s="179">
        <v>1250</v>
      </c>
      <c r="F42" s="175">
        <f t="shared" ref="F42" si="22">E42*$D42</f>
        <v>2500</v>
      </c>
      <c r="G42" s="341"/>
      <c r="H42" s="341"/>
      <c r="I42" s="341"/>
      <c r="J42" s="341"/>
      <c r="K42" s="341"/>
      <c r="L42" s="341"/>
      <c r="M42" s="341"/>
      <c r="N42" s="341"/>
    </row>
    <row r="43" spans="1:14">
      <c r="A43" s="156" t="s">
        <v>262</v>
      </c>
      <c r="B43" s="175" t="s">
        <v>285</v>
      </c>
      <c r="C43" s="174" t="s">
        <v>171</v>
      </c>
      <c r="D43" s="176">
        <v>0</v>
      </c>
      <c r="E43" s="179"/>
      <c r="F43" s="175">
        <f t="shared" ref="F43" si="23">E43*$D43</f>
        <v>0</v>
      </c>
      <c r="G43" s="341"/>
      <c r="H43" s="341"/>
      <c r="I43" s="341"/>
      <c r="J43" s="341"/>
      <c r="K43" s="341"/>
      <c r="L43" s="341"/>
      <c r="M43" s="341"/>
      <c r="N43" s="341"/>
    </row>
    <row r="44" spans="1:14">
      <c r="A44" s="156" t="s">
        <v>264</v>
      </c>
      <c r="B44" s="175" t="s">
        <v>286</v>
      </c>
      <c r="C44" s="174" t="s">
        <v>171</v>
      </c>
      <c r="D44" s="176">
        <v>0</v>
      </c>
      <c r="E44" s="179"/>
      <c r="F44" s="175">
        <f t="shared" ref="F44" si="24">E44*$D44</f>
        <v>0</v>
      </c>
      <c r="G44" s="341"/>
      <c r="H44" s="341"/>
      <c r="I44" s="341"/>
      <c r="J44" s="341"/>
      <c r="K44" s="341"/>
      <c r="L44" s="341"/>
      <c r="M44" s="341"/>
      <c r="N44" s="341"/>
    </row>
    <row r="45" spans="1:14">
      <c r="A45" s="156"/>
      <c r="B45" s="175"/>
      <c r="C45" s="174"/>
      <c r="D45" s="176"/>
      <c r="E45" s="179"/>
      <c r="F45" s="175"/>
      <c r="G45" s="341"/>
      <c r="H45" s="341"/>
      <c r="I45" s="341"/>
      <c r="J45" s="341"/>
      <c r="K45" s="341"/>
      <c r="L45" s="341"/>
      <c r="M45" s="341"/>
      <c r="N45" s="341"/>
    </row>
    <row r="46" spans="1:14" ht="15" thickBot="1">
      <c r="A46" s="172">
        <v>9</v>
      </c>
      <c r="B46" s="180" t="s">
        <v>287</v>
      </c>
      <c r="C46" s="174" t="s">
        <v>171</v>
      </c>
      <c r="D46" s="176">
        <v>0</v>
      </c>
      <c r="E46" s="179"/>
      <c r="F46" s="175">
        <f t="shared" ref="F46" si="25">E46*$D46</f>
        <v>0</v>
      </c>
      <c r="G46" s="341"/>
      <c r="H46" s="341"/>
      <c r="I46" s="341"/>
      <c r="J46" s="341"/>
      <c r="K46" s="341"/>
      <c r="L46" s="341"/>
      <c r="M46" s="341"/>
      <c r="N46" s="341"/>
    </row>
    <row r="47" spans="1:14" ht="15" thickBot="1">
      <c r="A47" s="439" t="s">
        <v>288</v>
      </c>
      <c r="B47" s="440"/>
      <c r="C47" s="440"/>
      <c r="D47" s="441"/>
      <c r="E47" s="190"/>
      <c r="F47" s="191">
        <f>SUM(F3:F46)</f>
        <v>3640</v>
      </c>
      <c r="G47" s="191"/>
      <c r="H47" s="191"/>
      <c r="I47" s="191"/>
      <c r="J47" s="191"/>
      <c r="K47" s="191">
        <f t="shared" ref="K47:N47" si="26">SUM(K3:K46)</f>
        <v>0</v>
      </c>
      <c r="L47" s="191">
        <f t="shared" si="26"/>
        <v>0</v>
      </c>
      <c r="M47" s="191">
        <f t="shared" si="26"/>
        <v>0</v>
      </c>
      <c r="N47" s="191">
        <f t="shared" si="26"/>
        <v>0</v>
      </c>
    </row>
  </sheetData>
  <mergeCells count="4">
    <mergeCell ref="G1:J1"/>
    <mergeCell ref="K1:N1"/>
    <mergeCell ref="A47:D47"/>
    <mergeCell ref="A1:F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workbookViewId="0">
      <pane xSplit="6" ySplit="2" topLeftCell="G15" activePane="bottomRight" state="frozen"/>
      <selection pane="topRight" activeCell="G1" sqref="G1"/>
      <selection pane="bottomLeft" activeCell="A4" sqref="A4"/>
      <selection pane="bottomRight" activeCell="U5" sqref="U5"/>
    </sheetView>
  </sheetViews>
  <sheetFormatPr defaultRowHeight="14.5"/>
  <cols>
    <col min="1" max="1" width="6" style="194" bestFit="1" customWidth="1"/>
    <col min="2" max="2" width="28.26953125" style="194" bestFit="1" customWidth="1"/>
    <col min="3" max="3" width="24.54296875" style="194" customWidth="1"/>
    <col min="4" max="4" width="11" style="194" customWidth="1"/>
    <col min="5" max="5" width="11.453125" style="194" bestFit="1" customWidth="1"/>
    <col min="6" max="6" width="4.81640625" style="194" bestFit="1" customWidth="1"/>
    <col min="7" max="7" width="11.81640625" style="194" bestFit="1" customWidth="1"/>
    <col min="8" max="8" width="11.54296875" style="194" bestFit="1" customWidth="1"/>
    <col min="12" max="12" width="13.26953125" customWidth="1"/>
    <col min="15" max="16" width="9.54296875" bestFit="1" customWidth="1"/>
    <col min="17" max="17" width="15" customWidth="1"/>
    <col min="18" max="18" width="10.81640625" bestFit="1" customWidth="1"/>
    <col min="214" max="214" width="6.1796875" customWidth="1"/>
    <col min="215" max="215" width="24.1796875" bestFit="1" customWidth="1"/>
    <col min="216" max="216" width="30.453125" customWidth="1"/>
    <col min="217" max="217" width="13.453125" customWidth="1"/>
    <col min="218" max="218" width="15.54296875" bestFit="1" customWidth="1"/>
    <col min="219" max="219" width="14.81640625" bestFit="1" customWidth="1"/>
    <col min="470" max="470" width="6.1796875" customWidth="1"/>
    <col min="471" max="471" width="24.1796875" bestFit="1" customWidth="1"/>
    <col min="472" max="472" width="30.453125" customWidth="1"/>
    <col min="473" max="473" width="13.453125" customWidth="1"/>
    <col min="474" max="474" width="15.54296875" bestFit="1" customWidth="1"/>
    <col min="475" max="475" width="14.81640625" bestFit="1" customWidth="1"/>
    <col min="726" max="726" width="6.1796875" customWidth="1"/>
    <col min="727" max="727" width="24.1796875" bestFit="1" customWidth="1"/>
    <col min="728" max="728" width="30.453125" customWidth="1"/>
    <col min="729" max="729" width="13.453125" customWidth="1"/>
    <col min="730" max="730" width="15.54296875" bestFit="1" customWidth="1"/>
    <col min="731" max="731" width="14.81640625" bestFit="1" customWidth="1"/>
    <col min="982" max="982" width="6.1796875" customWidth="1"/>
    <col min="983" max="983" width="24.1796875" bestFit="1" customWidth="1"/>
    <col min="984" max="984" width="30.453125" customWidth="1"/>
    <col min="985" max="985" width="13.453125" customWidth="1"/>
    <col min="986" max="986" width="15.54296875" bestFit="1" customWidth="1"/>
    <col min="987" max="987" width="14.81640625" bestFit="1" customWidth="1"/>
    <col min="1238" max="1238" width="6.1796875" customWidth="1"/>
    <col min="1239" max="1239" width="24.1796875" bestFit="1" customWidth="1"/>
    <col min="1240" max="1240" width="30.453125" customWidth="1"/>
    <col min="1241" max="1241" width="13.453125" customWidth="1"/>
    <col min="1242" max="1242" width="15.54296875" bestFit="1" customWidth="1"/>
    <col min="1243" max="1243" width="14.81640625" bestFit="1" customWidth="1"/>
    <col min="1494" max="1494" width="6.1796875" customWidth="1"/>
    <col min="1495" max="1495" width="24.1796875" bestFit="1" customWidth="1"/>
    <col min="1496" max="1496" width="30.453125" customWidth="1"/>
    <col min="1497" max="1497" width="13.453125" customWidth="1"/>
    <col min="1498" max="1498" width="15.54296875" bestFit="1" customWidth="1"/>
    <col min="1499" max="1499" width="14.81640625" bestFit="1" customWidth="1"/>
    <col min="1750" max="1750" width="6.1796875" customWidth="1"/>
    <col min="1751" max="1751" width="24.1796875" bestFit="1" customWidth="1"/>
    <col min="1752" max="1752" width="30.453125" customWidth="1"/>
    <col min="1753" max="1753" width="13.453125" customWidth="1"/>
    <col min="1754" max="1754" width="15.54296875" bestFit="1" customWidth="1"/>
    <col min="1755" max="1755" width="14.81640625" bestFit="1" customWidth="1"/>
    <col min="2006" max="2006" width="6.1796875" customWidth="1"/>
    <col min="2007" max="2007" width="24.1796875" bestFit="1" customWidth="1"/>
    <col min="2008" max="2008" width="30.453125" customWidth="1"/>
    <col min="2009" max="2009" width="13.453125" customWidth="1"/>
    <col min="2010" max="2010" width="15.54296875" bestFit="1" customWidth="1"/>
    <col min="2011" max="2011" width="14.81640625" bestFit="1" customWidth="1"/>
    <col min="2262" max="2262" width="6.1796875" customWidth="1"/>
    <col min="2263" max="2263" width="24.1796875" bestFit="1" customWidth="1"/>
    <col min="2264" max="2264" width="30.453125" customWidth="1"/>
    <col min="2265" max="2265" width="13.453125" customWidth="1"/>
    <col min="2266" max="2266" width="15.54296875" bestFit="1" customWidth="1"/>
    <col min="2267" max="2267" width="14.81640625" bestFit="1" customWidth="1"/>
    <col min="2518" max="2518" width="6.1796875" customWidth="1"/>
    <col min="2519" max="2519" width="24.1796875" bestFit="1" customWidth="1"/>
    <col min="2520" max="2520" width="30.453125" customWidth="1"/>
    <col min="2521" max="2521" width="13.453125" customWidth="1"/>
    <col min="2522" max="2522" width="15.54296875" bestFit="1" customWidth="1"/>
    <col min="2523" max="2523" width="14.81640625" bestFit="1" customWidth="1"/>
    <col min="2774" max="2774" width="6.1796875" customWidth="1"/>
    <col min="2775" max="2775" width="24.1796875" bestFit="1" customWidth="1"/>
    <col min="2776" max="2776" width="30.453125" customWidth="1"/>
    <col min="2777" max="2777" width="13.453125" customWidth="1"/>
    <col min="2778" max="2778" width="15.54296875" bestFit="1" customWidth="1"/>
    <col min="2779" max="2779" width="14.81640625" bestFit="1" customWidth="1"/>
    <col min="3030" max="3030" width="6.1796875" customWidth="1"/>
    <col min="3031" max="3031" width="24.1796875" bestFit="1" customWidth="1"/>
    <col min="3032" max="3032" width="30.453125" customWidth="1"/>
    <col min="3033" max="3033" width="13.453125" customWidth="1"/>
    <col min="3034" max="3034" width="15.54296875" bestFit="1" customWidth="1"/>
    <col min="3035" max="3035" width="14.81640625" bestFit="1" customWidth="1"/>
    <col min="3286" max="3286" width="6.1796875" customWidth="1"/>
    <col min="3287" max="3287" width="24.1796875" bestFit="1" customWidth="1"/>
    <col min="3288" max="3288" width="30.453125" customWidth="1"/>
    <col min="3289" max="3289" width="13.453125" customWidth="1"/>
    <col min="3290" max="3290" width="15.54296875" bestFit="1" customWidth="1"/>
    <col min="3291" max="3291" width="14.81640625" bestFit="1" customWidth="1"/>
    <col min="3542" max="3542" width="6.1796875" customWidth="1"/>
    <col min="3543" max="3543" width="24.1796875" bestFit="1" customWidth="1"/>
    <col min="3544" max="3544" width="30.453125" customWidth="1"/>
    <col min="3545" max="3545" width="13.453125" customWidth="1"/>
    <col min="3546" max="3546" width="15.54296875" bestFit="1" customWidth="1"/>
    <col min="3547" max="3547" width="14.81640625" bestFit="1" customWidth="1"/>
    <col min="3798" max="3798" width="6.1796875" customWidth="1"/>
    <col min="3799" max="3799" width="24.1796875" bestFit="1" customWidth="1"/>
    <col min="3800" max="3800" width="30.453125" customWidth="1"/>
    <col min="3801" max="3801" width="13.453125" customWidth="1"/>
    <col min="3802" max="3802" width="15.54296875" bestFit="1" customWidth="1"/>
    <col min="3803" max="3803" width="14.81640625" bestFit="1" customWidth="1"/>
    <col min="4054" max="4054" width="6.1796875" customWidth="1"/>
    <col min="4055" max="4055" width="24.1796875" bestFit="1" customWidth="1"/>
    <col min="4056" max="4056" width="30.453125" customWidth="1"/>
    <col min="4057" max="4057" width="13.453125" customWidth="1"/>
    <col min="4058" max="4058" width="15.54296875" bestFit="1" customWidth="1"/>
    <col min="4059" max="4059" width="14.81640625" bestFit="1" customWidth="1"/>
    <col min="4310" max="4310" width="6.1796875" customWidth="1"/>
    <col min="4311" max="4311" width="24.1796875" bestFit="1" customWidth="1"/>
    <col min="4312" max="4312" width="30.453125" customWidth="1"/>
    <col min="4313" max="4313" width="13.453125" customWidth="1"/>
    <col min="4314" max="4314" width="15.54296875" bestFit="1" customWidth="1"/>
    <col min="4315" max="4315" width="14.81640625" bestFit="1" customWidth="1"/>
    <col min="4566" max="4566" width="6.1796875" customWidth="1"/>
    <col min="4567" max="4567" width="24.1796875" bestFit="1" customWidth="1"/>
    <col min="4568" max="4568" width="30.453125" customWidth="1"/>
    <col min="4569" max="4569" width="13.453125" customWidth="1"/>
    <col min="4570" max="4570" width="15.54296875" bestFit="1" customWidth="1"/>
    <col min="4571" max="4571" width="14.81640625" bestFit="1" customWidth="1"/>
    <col min="4822" max="4822" width="6.1796875" customWidth="1"/>
    <col min="4823" max="4823" width="24.1796875" bestFit="1" customWidth="1"/>
    <col min="4824" max="4824" width="30.453125" customWidth="1"/>
    <col min="4825" max="4825" width="13.453125" customWidth="1"/>
    <col min="4826" max="4826" width="15.54296875" bestFit="1" customWidth="1"/>
    <col min="4827" max="4827" width="14.81640625" bestFit="1" customWidth="1"/>
    <col min="5078" max="5078" width="6.1796875" customWidth="1"/>
    <col min="5079" max="5079" width="24.1796875" bestFit="1" customWidth="1"/>
    <col min="5080" max="5080" width="30.453125" customWidth="1"/>
    <col min="5081" max="5081" width="13.453125" customWidth="1"/>
    <col min="5082" max="5082" width="15.54296875" bestFit="1" customWidth="1"/>
    <col min="5083" max="5083" width="14.81640625" bestFit="1" customWidth="1"/>
    <col min="5334" max="5334" width="6.1796875" customWidth="1"/>
    <col min="5335" max="5335" width="24.1796875" bestFit="1" customWidth="1"/>
    <col min="5336" max="5336" width="30.453125" customWidth="1"/>
    <col min="5337" max="5337" width="13.453125" customWidth="1"/>
    <col min="5338" max="5338" width="15.54296875" bestFit="1" customWidth="1"/>
    <col min="5339" max="5339" width="14.81640625" bestFit="1" customWidth="1"/>
    <col min="5590" max="5590" width="6.1796875" customWidth="1"/>
    <col min="5591" max="5591" width="24.1796875" bestFit="1" customWidth="1"/>
    <col min="5592" max="5592" width="30.453125" customWidth="1"/>
    <col min="5593" max="5593" width="13.453125" customWidth="1"/>
    <col min="5594" max="5594" width="15.54296875" bestFit="1" customWidth="1"/>
    <col min="5595" max="5595" width="14.81640625" bestFit="1" customWidth="1"/>
    <col min="5846" max="5846" width="6.1796875" customWidth="1"/>
    <col min="5847" max="5847" width="24.1796875" bestFit="1" customWidth="1"/>
    <col min="5848" max="5848" width="30.453125" customWidth="1"/>
    <col min="5849" max="5849" width="13.453125" customWidth="1"/>
    <col min="5850" max="5850" width="15.54296875" bestFit="1" customWidth="1"/>
    <col min="5851" max="5851" width="14.81640625" bestFit="1" customWidth="1"/>
    <col min="6102" max="6102" width="6.1796875" customWidth="1"/>
    <col min="6103" max="6103" width="24.1796875" bestFit="1" customWidth="1"/>
    <col min="6104" max="6104" width="30.453125" customWidth="1"/>
    <col min="6105" max="6105" width="13.453125" customWidth="1"/>
    <col min="6106" max="6106" width="15.54296875" bestFit="1" customWidth="1"/>
    <col min="6107" max="6107" width="14.81640625" bestFit="1" customWidth="1"/>
    <col min="6358" max="6358" width="6.1796875" customWidth="1"/>
    <col min="6359" max="6359" width="24.1796875" bestFit="1" customWidth="1"/>
    <col min="6360" max="6360" width="30.453125" customWidth="1"/>
    <col min="6361" max="6361" width="13.453125" customWidth="1"/>
    <col min="6362" max="6362" width="15.54296875" bestFit="1" customWidth="1"/>
    <col min="6363" max="6363" width="14.81640625" bestFit="1" customWidth="1"/>
    <col min="6614" max="6614" width="6.1796875" customWidth="1"/>
    <col min="6615" max="6615" width="24.1796875" bestFit="1" customWidth="1"/>
    <col min="6616" max="6616" width="30.453125" customWidth="1"/>
    <col min="6617" max="6617" width="13.453125" customWidth="1"/>
    <col min="6618" max="6618" width="15.54296875" bestFit="1" customWidth="1"/>
    <col min="6619" max="6619" width="14.81640625" bestFit="1" customWidth="1"/>
    <col min="6870" max="6870" width="6.1796875" customWidth="1"/>
    <col min="6871" max="6871" width="24.1796875" bestFit="1" customWidth="1"/>
    <col min="6872" max="6872" width="30.453125" customWidth="1"/>
    <col min="6873" max="6873" width="13.453125" customWidth="1"/>
    <col min="6874" max="6874" width="15.54296875" bestFit="1" customWidth="1"/>
    <col min="6875" max="6875" width="14.81640625" bestFit="1" customWidth="1"/>
    <col min="7126" max="7126" width="6.1796875" customWidth="1"/>
    <col min="7127" max="7127" width="24.1796875" bestFit="1" customWidth="1"/>
    <col min="7128" max="7128" width="30.453125" customWidth="1"/>
    <col min="7129" max="7129" width="13.453125" customWidth="1"/>
    <col min="7130" max="7130" width="15.54296875" bestFit="1" customWidth="1"/>
    <col min="7131" max="7131" width="14.81640625" bestFit="1" customWidth="1"/>
    <col min="7382" max="7382" width="6.1796875" customWidth="1"/>
    <col min="7383" max="7383" width="24.1796875" bestFit="1" customWidth="1"/>
    <col min="7384" max="7384" width="30.453125" customWidth="1"/>
    <col min="7385" max="7385" width="13.453125" customWidth="1"/>
    <col min="7386" max="7386" width="15.54296875" bestFit="1" customWidth="1"/>
    <col min="7387" max="7387" width="14.81640625" bestFit="1" customWidth="1"/>
    <col min="7638" max="7638" width="6.1796875" customWidth="1"/>
    <col min="7639" max="7639" width="24.1796875" bestFit="1" customWidth="1"/>
    <col min="7640" max="7640" width="30.453125" customWidth="1"/>
    <col min="7641" max="7641" width="13.453125" customWidth="1"/>
    <col min="7642" max="7642" width="15.54296875" bestFit="1" customWidth="1"/>
    <col min="7643" max="7643" width="14.81640625" bestFit="1" customWidth="1"/>
    <col min="7894" max="7894" width="6.1796875" customWidth="1"/>
    <col min="7895" max="7895" width="24.1796875" bestFit="1" customWidth="1"/>
    <col min="7896" max="7896" width="30.453125" customWidth="1"/>
    <col min="7897" max="7897" width="13.453125" customWidth="1"/>
    <col min="7898" max="7898" width="15.54296875" bestFit="1" customWidth="1"/>
    <col min="7899" max="7899" width="14.81640625" bestFit="1" customWidth="1"/>
    <col min="8150" max="8150" width="6.1796875" customWidth="1"/>
    <col min="8151" max="8151" width="24.1796875" bestFit="1" customWidth="1"/>
    <col min="8152" max="8152" width="30.453125" customWidth="1"/>
    <col min="8153" max="8153" width="13.453125" customWidth="1"/>
    <col min="8154" max="8154" width="15.54296875" bestFit="1" customWidth="1"/>
    <col min="8155" max="8155" width="14.81640625" bestFit="1" customWidth="1"/>
    <col min="8406" max="8406" width="6.1796875" customWidth="1"/>
    <col min="8407" max="8407" width="24.1796875" bestFit="1" customWidth="1"/>
    <col min="8408" max="8408" width="30.453125" customWidth="1"/>
    <col min="8409" max="8409" width="13.453125" customWidth="1"/>
    <col min="8410" max="8410" width="15.54296875" bestFit="1" customWidth="1"/>
    <col min="8411" max="8411" width="14.81640625" bestFit="1" customWidth="1"/>
    <col min="8662" max="8662" width="6.1796875" customWidth="1"/>
    <col min="8663" max="8663" width="24.1796875" bestFit="1" customWidth="1"/>
    <col min="8664" max="8664" width="30.453125" customWidth="1"/>
    <col min="8665" max="8665" width="13.453125" customWidth="1"/>
    <col min="8666" max="8666" width="15.54296875" bestFit="1" customWidth="1"/>
    <col min="8667" max="8667" width="14.81640625" bestFit="1" customWidth="1"/>
    <col min="8918" max="8918" width="6.1796875" customWidth="1"/>
    <col min="8919" max="8919" width="24.1796875" bestFit="1" customWidth="1"/>
    <col min="8920" max="8920" width="30.453125" customWidth="1"/>
    <col min="8921" max="8921" width="13.453125" customWidth="1"/>
    <col min="8922" max="8922" width="15.54296875" bestFit="1" customWidth="1"/>
    <col min="8923" max="8923" width="14.81640625" bestFit="1" customWidth="1"/>
    <col min="9174" max="9174" width="6.1796875" customWidth="1"/>
    <col min="9175" max="9175" width="24.1796875" bestFit="1" customWidth="1"/>
    <col min="9176" max="9176" width="30.453125" customWidth="1"/>
    <col min="9177" max="9177" width="13.453125" customWidth="1"/>
    <col min="9178" max="9178" width="15.54296875" bestFit="1" customWidth="1"/>
    <col min="9179" max="9179" width="14.81640625" bestFit="1" customWidth="1"/>
    <col min="9430" max="9430" width="6.1796875" customWidth="1"/>
    <col min="9431" max="9431" width="24.1796875" bestFit="1" customWidth="1"/>
    <col min="9432" max="9432" width="30.453125" customWidth="1"/>
    <col min="9433" max="9433" width="13.453125" customWidth="1"/>
    <col min="9434" max="9434" width="15.54296875" bestFit="1" customWidth="1"/>
    <col min="9435" max="9435" width="14.81640625" bestFit="1" customWidth="1"/>
    <col min="9686" max="9686" width="6.1796875" customWidth="1"/>
    <col min="9687" max="9687" width="24.1796875" bestFit="1" customWidth="1"/>
    <col min="9688" max="9688" width="30.453125" customWidth="1"/>
    <col min="9689" max="9689" width="13.453125" customWidth="1"/>
    <col min="9690" max="9690" width="15.54296875" bestFit="1" customWidth="1"/>
    <col min="9691" max="9691" width="14.81640625" bestFit="1" customWidth="1"/>
    <col min="9942" max="9942" width="6.1796875" customWidth="1"/>
    <col min="9943" max="9943" width="24.1796875" bestFit="1" customWidth="1"/>
    <col min="9944" max="9944" width="30.453125" customWidth="1"/>
    <col min="9945" max="9945" width="13.453125" customWidth="1"/>
    <col min="9946" max="9946" width="15.54296875" bestFit="1" customWidth="1"/>
    <col min="9947" max="9947" width="14.81640625" bestFit="1" customWidth="1"/>
    <col min="10198" max="10198" width="6.1796875" customWidth="1"/>
    <col min="10199" max="10199" width="24.1796875" bestFit="1" customWidth="1"/>
    <col min="10200" max="10200" width="30.453125" customWidth="1"/>
    <col min="10201" max="10201" width="13.453125" customWidth="1"/>
    <col min="10202" max="10202" width="15.54296875" bestFit="1" customWidth="1"/>
    <col min="10203" max="10203" width="14.81640625" bestFit="1" customWidth="1"/>
    <col min="10454" max="10454" width="6.1796875" customWidth="1"/>
    <col min="10455" max="10455" width="24.1796875" bestFit="1" customWidth="1"/>
    <col min="10456" max="10456" width="30.453125" customWidth="1"/>
    <col min="10457" max="10457" width="13.453125" customWidth="1"/>
    <col min="10458" max="10458" width="15.54296875" bestFit="1" customWidth="1"/>
    <col min="10459" max="10459" width="14.81640625" bestFit="1" customWidth="1"/>
    <col min="10710" max="10710" width="6.1796875" customWidth="1"/>
    <col min="10711" max="10711" width="24.1796875" bestFit="1" customWidth="1"/>
    <col min="10712" max="10712" width="30.453125" customWidth="1"/>
    <col min="10713" max="10713" width="13.453125" customWidth="1"/>
    <col min="10714" max="10714" width="15.54296875" bestFit="1" customWidth="1"/>
    <col min="10715" max="10715" width="14.81640625" bestFit="1" customWidth="1"/>
    <col min="10966" max="10966" width="6.1796875" customWidth="1"/>
    <col min="10967" max="10967" width="24.1796875" bestFit="1" customWidth="1"/>
    <col min="10968" max="10968" width="30.453125" customWidth="1"/>
    <col min="10969" max="10969" width="13.453125" customWidth="1"/>
    <col min="10970" max="10970" width="15.54296875" bestFit="1" customWidth="1"/>
    <col min="10971" max="10971" width="14.81640625" bestFit="1" customWidth="1"/>
    <col min="11222" max="11222" width="6.1796875" customWidth="1"/>
    <col min="11223" max="11223" width="24.1796875" bestFit="1" customWidth="1"/>
    <col min="11224" max="11224" width="30.453125" customWidth="1"/>
    <col min="11225" max="11225" width="13.453125" customWidth="1"/>
    <col min="11226" max="11226" width="15.54296875" bestFit="1" customWidth="1"/>
    <col min="11227" max="11227" width="14.81640625" bestFit="1" customWidth="1"/>
    <col min="11478" max="11478" width="6.1796875" customWidth="1"/>
    <col min="11479" max="11479" width="24.1796875" bestFit="1" customWidth="1"/>
    <col min="11480" max="11480" width="30.453125" customWidth="1"/>
    <col min="11481" max="11481" width="13.453125" customWidth="1"/>
    <col min="11482" max="11482" width="15.54296875" bestFit="1" customWidth="1"/>
    <col min="11483" max="11483" width="14.81640625" bestFit="1" customWidth="1"/>
    <col min="11734" max="11734" width="6.1796875" customWidth="1"/>
    <col min="11735" max="11735" width="24.1796875" bestFit="1" customWidth="1"/>
    <col min="11736" max="11736" width="30.453125" customWidth="1"/>
    <col min="11737" max="11737" width="13.453125" customWidth="1"/>
    <col min="11738" max="11738" width="15.54296875" bestFit="1" customWidth="1"/>
    <col min="11739" max="11739" width="14.81640625" bestFit="1" customWidth="1"/>
    <col min="11990" max="11990" width="6.1796875" customWidth="1"/>
    <col min="11991" max="11991" width="24.1796875" bestFit="1" customWidth="1"/>
    <col min="11992" max="11992" width="30.453125" customWidth="1"/>
    <col min="11993" max="11993" width="13.453125" customWidth="1"/>
    <col min="11994" max="11994" width="15.54296875" bestFit="1" customWidth="1"/>
    <col min="11995" max="11995" width="14.81640625" bestFit="1" customWidth="1"/>
    <col min="12246" max="12246" width="6.1796875" customWidth="1"/>
    <col min="12247" max="12247" width="24.1796875" bestFit="1" customWidth="1"/>
    <col min="12248" max="12248" width="30.453125" customWidth="1"/>
    <col min="12249" max="12249" width="13.453125" customWidth="1"/>
    <col min="12250" max="12250" width="15.54296875" bestFit="1" customWidth="1"/>
    <col min="12251" max="12251" width="14.81640625" bestFit="1" customWidth="1"/>
    <col min="12502" max="12502" width="6.1796875" customWidth="1"/>
    <col min="12503" max="12503" width="24.1796875" bestFit="1" customWidth="1"/>
    <col min="12504" max="12504" width="30.453125" customWidth="1"/>
    <col min="12505" max="12505" width="13.453125" customWidth="1"/>
    <col min="12506" max="12506" width="15.54296875" bestFit="1" customWidth="1"/>
    <col min="12507" max="12507" width="14.81640625" bestFit="1" customWidth="1"/>
    <col min="12758" max="12758" width="6.1796875" customWidth="1"/>
    <col min="12759" max="12759" width="24.1796875" bestFit="1" customWidth="1"/>
    <col min="12760" max="12760" width="30.453125" customWidth="1"/>
    <col min="12761" max="12761" width="13.453125" customWidth="1"/>
    <col min="12762" max="12762" width="15.54296875" bestFit="1" customWidth="1"/>
    <col min="12763" max="12763" width="14.81640625" bestFit="1" customWidth="1"/>
    <col min="13014" max="13014" width="6.1796875" customWidth="1"/>
    <col min="13015" max="13015" width="24.1796875" bestFit="1" customWidth="1"/>
    <col min="13016" max="13016" width="30.453125" customWidth="1"/>
    <col min="13017" max="13017" width="13.453125" customWidth="1"/>
    <col min="13018" max="13018" width="15.54296875" bestFit="1" customWidth="1"/>
    <col min="13019" max="13019" width="14.81640625" bestFit="1" customWidth="1"/>
    <col min="13270" max="13270" width="6.1796875" customWidth="1"/>
    <col min="13271" max="13271" width="24.1796875" bestFit="1" customWidth="1"/>
    <col min="13272" max="13272" width="30.453125" customWidth="1"/>
    <col min="13273" max="13273" width="13.453125" customWidth="1"/>
    <col min="13274" max="13274" width="15.54296875" bestFit="1" customWidth="1"/>
    <col min="13275" max="13275" width="14.81640625" bestFit="1" customWidth="1"/>
    <col min="13526" max="13526" width="6.1796875" customWidth="1"/>
    <col min="13527" max="13527" width="24.1796875" bestFit="1" customWidth="1"/>
    <col min="13528" max="13528" width="30.453125" customWidth="1"/>
    <col min="13529" max="13529" width="13.453125" customWidth="1"/>
    <col min="13530" max="13530" width="15.54296875" bestFit="1" customWidth="1"/>
    <col min="13531" max="13531" width="14.81640625" bestFit="1" customWidth="1"/>
    <col min="13782" max="13782" width="6.1796875" customWidth="1"/>
    <col min="13783" max="13783" width="24.1796875" bestFit="1" customWidth="1"/>
    <col min="13784" max="13784" width="30.453125" customWidth="1"/>
    <col min="13785" max="13785" width="13.453125" customWidth="1"/>
    <col min="13786" max="13786" width="15.54296875" bestFit="1" customWidth="1"/>
    <col min="13787" max="13787" width="14.81640625" bestFit="1" customWidth="1"/>
    <col min="14038" max="14038" width="6.1796875" customWidth="1"/>
    <col min="14039" max="14039" width="24.1796875" bestFit="1" customWidth="1"/>
    <col min="14040" max="14040" width="30.453125" customWidth="1"/>
    <col min="14041" max="14041" width="13.453125" customWidth="1"/>
    <col min="14042" max="14042" width="15.54296875" bestFit="1" customWidth="1"/>
    <col min="14043" max="14043" width="14.81640625" bestFit="1" customWidth="1"/>
    <col min="14294" max="14294" width="6.1796875" customWidth="1"/>
    <col min="14295" max="14295" width="24.1796875" bestFit="1" customWidth="1"/>
    <col min="14296" max="14296" width="30.453125" customWidth="1"/>
    <col min="14297" max="14297" width="13.453125" customWidth="1"/>
    <col min="14298" max="14298" width="15.54296875" bestFit="1" customWidth="1"/>
    <col min="14299" max="14299" width="14.81640625" bestFit="1" customWidth="1"/>
    <col min="14550" max="14550" width="6.1796875" customWidth="1"/>
    <col min="14551" max="14551" width="24.1796875" bestFit="1" customWidth="1"/>
    <col min="14552" max="14552" width="30.453125" customWidth="1"/>
    <col min="14553" max="14553" width="13.453125" customWidth="1"/>
    <col min="14554" max="14554" width="15.54296875" bestFit="1" customWidth="1"/>
    <col min="14555" max="14555" width="14.81640625" bestFit="1" customWidth="1"/>
    <col min="14806" max="14806" width="6.1796875" customWidth="1"/>
    <col min="14807" max="14807" width="24.1796875" bestFit="1" customWidth="1"/>
    <col min="14808" max="14808" width="30.453125" customWidth="1"/>
    <col min="14809" max="14809" width="13.453125" customWidth="1"/>
    <col min="14810" max="14810" width="15.54296875" bestFit="1" customWidth="1"/>
    <col min="14811" max="14811" width="14.81640625" bestFit="1" customWidth="1"/>
    <col min="15062" max="15062" width="6.1796875" customWidth="1"/>
    <col min="15063" max="15063" width="24.1796875" bestFit="1" customWidth="1"/>
    <col min="15064" max="15064" width="30.453125" customWidth="1"/>
    <col min="15065" max="15065" width="13.453125" customWidth="1"/>
    <col min="15066" max="15066" width="15.54296875" bestFit="1" customWidth="1"/>
    <col min="15067" max="15067" width="14.81640625" bestFit="1" customWidth="1"/>
    <col min="15318" max="15318" width="6.1796875" customWidth="1"/>
    <col min="15319" max="15319" width="24.1796875" bestFit="1" customWidth="1"/>
    <col min="15320" max="15320" width="30.453125" customWidth="1"/>
    <col min="15321" max="15321" width="13.453125" customWidth="1"/>
    <col min="15322" max="15322" width="15.54296875" bestFit="1" customWidth="1"/>
    <col min="15323" max="15323" width="14.81640625" bestFit="1" customWidth="1"/>
    <col min="15574" max="15574" width="6.1796875" customWidth="1"/>
    <col min="15575" max="15575" width="24.1796875" bestFit="1" customWidth="1"/>
    <col min="15576" max="15576" width="30.453125" customWidth="1"/>
    <col min="15577" max="15577" width="13.453125" customWidth="1"/>
    <col min="15578" max="15578" width="15.54296875" bestFit="1" customWidth="1"/>
    <col min="15579" max="15579" width="14.81640625" bestFit="1" customWidth="1"/>
    <col min="15830" max="15830" width="6.1796875" customWidth="1"/>
    <col min="15831" max="15831" width="24.1796875" bestFit="1" customWidth="1"/>
    <col min="15832" max="15832" width="30.453125" customWidth="1"/>
    <col min="15833" max="15833" width="13.453125" customWidth="1"/>
    <col min="15834" max="15834" width="15.54296875" bestFit="1" customWidth="1"/>
    <col min="15835" max="15835" width="14.81640625" bestFit="1" customWidth="1"/>
    <col min="16086" max="16086" width="6.1796875" customWidth="1"/>
    <col min="16087" max="16087" width="24.1796875" bestFit="1" customWidth="1"/>
    <col min="16088" max="16088" width="30.453125" customWidth="1"/>
    <col min="16089" max="16089" width="13.453125" customWidth="1"/>
    <col min="16090" max="16090" width="15.54296875" bestFit="1" customWidth="1"/>
    <col min="16091" max="16091" width="14.81640625" bestFit="1" customWidth="1"/>
  </cols>
  <sheetData>
    <row r="1" spans="1:18" ht="15" customHeight="1" thickBot="1">
      <c r="A1" s="447" t="s">
        <v>369</v>
      </c>
      <c r="B1" s="448"/>
      <c r="C1" s="448"/>
      <c r="D1" s="448"/>
      <c r="E1" s="448"/>
      <c r="F1" s="448"/>
      <c r="G1" s="448"/>
      <c r="H1" s="449"/>
      <c r="I1" s="444" t="s">
        <v>362</v>
      </c>
      <c r="J1" s="444"/>
      <c r="K1" s="444"/>
      <c r="L1" s="444"/>
      <c r="M1" s="444"/>
      <c r="N1" s="444" t="s">
        <v>363</v>
      </c>
      <c r="O1" s="444"/>
      <c r="P1" s="444"/>
      <c r="Q1" s="444"/>
      <c r="R1" s="444"/>
    </row>
    <row r="2" spans="1:18" ht="15" thickBot="1">
      <c r="A2" s="342" t="s">
        <v>289</v>
      </c>
      <c r="B2" s="343" t="s">
        <v>290</v>
      </c>
      <c r="C2" s="343" t="s">
        <v>291</v>
      </c>
      <c r="D2" s="344" t="s">
        <v>292</v>
      </c>
      <c r="E2" s="344" t="s">
        <v>293</v>
      </c>
      <c r="F2" s="344" t="s">
        <v>228</v>
      </c>
      <c r="G2" s="345" t="s">
        <v>92</v>
      </c>
      <c r="H2" s="345" t="s">
        <v>2</v>
      </c>
      <c r="I2" s="231" t="s">
        <v>356</v>
      </c>
      <c r="J2" s="231" t="s">
        <v>357</v>
      </c>
      <c r="K2" s="385" t="s">
        <v>372</v>
      </c>
      <c r="L2" s="231" t="s">
        <v>358</v>
      </c>
      <c r="M2" s="231" t="s">
        <v>359</v>
      </c>
      <c r="N2" s="231" t="s">
        <v>356</v>
      </c>
      <c r="O2" s="231" t="s">
        <v>357</v>
      </c>
      <c r="P2" s="385" t="s">
        <v>372</v>
      </c>
      <c r="Q2" s="231" t="s">
        <v>358</v>
      </c>
      <c r="R2" s="231" t="s">
        <v>359</v>
      </c>
    </row>
    <row r="3" spans="1:18" ht="72.5">
      <c r="A3" s="195">
        <v>1</v>
      </c>
      <c r="B3" s="196" t="s">
        <v>294</v>
      </c>
      <c r="C3" s="197" t="s">
        <v>295</v>
      </c>
      <c r="D3" s="198" t="s">
        <v>296</v>
      </c>
      <c r="E3" s="196" t="s">
        <v>297</v>
      </c>
      <c r="F3" s="196">
        <v>1</v>
      </c>
      <c r="G3" s="199">
        <v>3200</v>
      </c>
      <c r="H3" s="200">
        <f>$F3*G3</f>
        <v>3200</v>
      </c>
      <c r="I3" s="341"/>
      <c r="J3" s="393">
        <v>0.63535481402937544</v>
      </c>
      <c r="K3" s="393">
        <v>0.36464518597062456</v>
      </c>
      <c r="L3" s="341">
        <f>I3+J3</f>
        <v>0.63535481402937544</v>
      </c>
      <c r="M3" s="341">
        <f>L3-F3</f>
        <v>-0.36464518597062456</v>
      </c>
      <c r="N3" s="367">
        <f>G3*I3</f>
        <v>0</v>
      </c>
      <c r="O3" s="367">
        <f>G3*J3</f>
        <v>2033.1354048940013</v>
      </c>
      <c r="P3" s="393">
        <f>+K3*G3</f>
        <v>1166.8645951059987</v>
      </c>
      <c r="Q3" s="367">
        <f>N3+O3</f>
        <v>2033.1354048940013</v>
      </c>
      <c r="R3" s="367">
        <f>Q3-H3</f>
        <v>-1166.8645951059987</v>
      </c>
    </row>
    <row r="4" spans="1:18" ht="43.5">
      <c r="A4" s="201">
        <v>2</v>
      </c>
      <c r="B4" s="202" t="s">
        <v>298</v>
      </c>
      <c r="C4" s="203" t="s">
        <v>299</v>
      </c>
      <c r="D4" s="203" t="s">
        <v>300</v>
      </c>
      <c r="E4" s="202" t="s">
        <v>297</v>
      </c>
      <c r="F4" s="202">
        <v>0</v>
      </c>
      <c r="G4" s="204">
        <v>4500</v>
      </c>
      <c r="H4" s="205">
        <f t="shared" ref="H4" si="0">$F4*G4</f>
        <v>0</v>
      </c>
      <c r="I4" s="341"/>
      <c r="J4" s="341"/>
      <c r="K4" s="341"/>
      <c r="L4" s="341"/>
      <c r="M4" s="341"/>
      <c r="N4" s="341"/>
      <c r="O4" s="341"/>
      <c r="P4" s="341"/>
      <c r="Q4" s="341"/>
      <c r="R4" s="341"/>
    </row>
    <row r="5" spans="1:18" ht="130.5">
      <c r="A5" s="201">
        <v>3</v>
      </c>
      <c r="B5" s="202" t="s">
        <v>301</v>
      </c>
      <c r="C5" s="203" t="s">
        <v>338</v>
      </c>
      <c r="D5" s="206" t="s">
        <v>302</v>
      </c>
      <c r="E5" s="202" t="s">
        <v>297</v>
      </c>
      <c r="F5" s="202">
        <v>1</v>
      </c>
      <c r="G5" s="204">
        <v>12500</v>
      </c>
      <c r="H5" s="205">
        <f t="shared" ref="H5" si="1">$F5*G5</f>
        <v>12500</v>
      </c>
      <c r="I5" s="341"/>
      <c r="J5" s="394">
        <v>0.63535481402937544</v>
      </c>
      <c r="K5" s="393">
        <v>0.36464518597062456</v>
      </c>
      <c r="L5" s="341">
        <f>I5+J5</f>
        <v>0.63535481402937544</v>
      </c>
      <c r="M5" s="341">
        <f>L5-F5</f>
        <v>-0.36464518597062456</v>
      </c>
      <c r="N5" s="367">
        <f>G5*I5</f>
        <v>0</v>
      </c>
      <c r="O5" s="367">
        <f>G5*J5</f>
        <v>7941.9351753671926</v>
      </c>
      <c r="P5" s="393">
        <f>+K5*G5</f>
        <v>4558.0648246328074</v>
      </c>
      <c r="Q5" s="367">
        <f>N5+O5</f>
        <v>7941.9351753671926</v>
      </c>
      <c r="R5" s="367">
        <f>Q5-H5</f>
        <v>-4558.0648246328074</v>
      </c>
    </row>
    <row r="6" spans="1:18" ht="130.5">
      <c r="A6" s="201">
        <v>4</v>
      </c>
      <c r="B6" s="202" t="s">
        <v>301</v>
      </c>
      <c r="C6" s="203" t="s">
        <v>339</v>
      </c>
      <c r="D6" s="206" t="s">
        <v>303</v>
      </c>
      <c r="E6" s="202" t="s">
        <v>297</v>
      </c>
      <c r="F6" s="202">
        <v>0</v>
      </c>
      <c r="G6" s="204">
        <v>18000</v>
      </c>
      <c r="H6" s="205">
        <f t="shared" ref="H6" si="2">$F6*G6</f>
        <v>0</v>
      </c>
      <c r="I6" s="341"/>
      <c r="J6" s="341"/>
      <c r="K6" s="341"/>
      <c r="L6" s="341"/>
      <c r="M6" s="341"/>
      <c r="N6" s="341"/>
      <c r="O6" s="341"/>
      <c r="P6" s="341"/>
      <c r="Q6" s="341"/>
      <c r="R6" s="341"/>
    </row>
    <row r="7" spans="1:18" ht="130.5">
      <c r="A7" s="201">
        <v>5</v>
      </c>
      <c r="B7" s="202" t="s">
        <v>301</v>
      </c>
      <c r="C7" s="203" t="s">
        <v>340</v>
      </c>
      <c r="D7" s="206" t="s">
        <v>304</v>
      </c>
      <c r="E7" s="202" t="s">
        <v>297</v>
      </c>
      <c r="F7" s="202">
        <v>0</v>
      </c>
      <c r="G7" s="204">
        <v>25000</v>
      </c>
      <c r="H7" s="205">
        <f t="shared" ref="H7" si="3">$F7*G7</f>
        <v>0</v>
      </c>
      <c r="I7" s="341"/>
      <c r="J7" s="341"/>
      <c r="K7" s="341"/>
      <c r="L7" s="341"/>
      <c r="M7" s="341"/>
      <c r="N7" s="341"/>
      <c r="O7" s="341"/>
      <c r="P7" s="341"/>
      <c r="Q7" s="341"/>
      <c r="R7" s="341"/>
    </row>
    <row r="8" spans="1:18" ht="130.5">
      <c r="A8" s="201">
        <v>6</v>
      </c>
      <c r="B8" s="202" t="s">
        <v>301</v>
      </c>
      <c r="C8" s="203" t="s">
        <v>341</v>
      </c>
      <c r="D8" s="206" t="s">
        <v>305</v>
      </c>
      <c r="E8" s="202" t="s">
        <v>297</v>
      </c>
      <c r="F8" s="202">
        <v>0</v>
      </c>
      <c r="G8" s="204">
        <v>30000</v>
      </c>
      <c r="H8" s="205">
        <f t="shared" ref="H8" si="4">$F8*G8</f>
        <v>0</v>
      </c>
      <c r="I8" s="341"/>
      <c r="J8" s="341"/>
      <c r="K8" s="341"/>
      <c r="L8" s="341"/>
      <c r="M8" s="341"/>
      <c r="N8" s="341"/>
      <c r="O8" s="341"/>
      <c r="P8" s="341"/>
      <c r="Q8" s="341"/>
      <c r="R8" s="341"/>
    </row>
    <row r="9" spans="1:18" ht="101.5">
      <c r="A9" s="201">
        <f t="shared" ref="A9:A22" si="5">A8+1</f>
        <v>7</v>
      </c>
      <c r="B9" s="206" t="s">
        <v>306</v>
      </c>
      <c r="C9" s="203" t="s">
        <v>307</v>
      </c>
      <c r="D9" s="206" t="s">
        <v>308</v>
      </c>
      <c r="E9" s="202"/>
      <c r="F9" s="202">
        <v>0</v>
      </c>
      <c r="G9" s="204">
        <v>1000</v>
      </c>
      <c r="H9" s="205">
        <f t="shared" ref="H9" si="6">$F9*G9</f>
        <v>0</v>
      </c>
      <c r="I9" s="341"/>
      <c r="J9" s="341"/>
      <c r="K9" s="341"/>
      <c r="L9" s="341"/>
      <c r="M9" s="341"/>
      <c r="N9" s="341"/>
      <c r="O9" s="341"/>
      <c r="P9" s="341"/>
      <c r="Q9" s="341"/>
      <c r="R9" s="341"/>
    </row>
    <row r="10" spans="1:18" ht="29">
      <c r="A10" s="201">
        <f t="shared" si="5"/>
        <v>8</v>
      </c>
      <c r="B10" s="207" t="s">
        <v>309</v>
      </c>
      <c r="C10" s="203" t="s">
        <v>310</v>
      </c>
      <c r="D10" s="203" t="s">
        <v>311</v>
      </c>
      <c r="E10" s="208" t="s">
        <v>312</v>
      </c>
      <c r="F10" s="208">
        <v>0</v>
      </c>
      <c r="G10" s="204">
        <v>5200</v>
      </c>
      <c r="H10" s="205">
        <f t="shared" ref="H10" si="7">$F10*G10</f>
        <v>0</v>
      </c>
      <c r="I10" s="341"/>
      <c r="J10" s="341"/>
      <c r="K10" s="341"/>
      <c r="L10" s="341"/>
      <c r="M10" s="341"/>
      <c r="N10" s="341"/>
      <c r="O10" s="341"/>
      <c r="P10" s="341"/>
      <c r="Q10" s="341"/>
      <c r="R10" s="341"/>
    </row>
    <row r="11" spans="1:18" ht="29">
      <c r="A11" s="201">
        <f t="shared" si="5"/>
        <v>9</v>
      </c>
      <c r="B11" s="207" t="s">
        <v>309</v>
      </c>
      <c r="C11" s="203" t="s">
        <v>313</v>
      </c>
      <c r="D11" s="203" t="s">
        <v>311</v>
      </c>
      <c r="E11" s="208" t="s">
        <v>312</v>
      </c>
      <c r="F11" s="202">
        <v>1</v>
      </c>
      <c r="G11" s="204">
        <v>7200</v>
      </c>
      <c r="H11" s="205">
        <f t="shared" ref="H11" si="8">$F11*G11</f>
        <v>7200</v>
      </c>
      <c r="I11" s="341"/>
      <c r="J11" s="394">
        <v>0.63535481402937544</v>
      </c>
      <c r="K11" s="393">
        <v>0.36464518597062456</v>
      </c>
      <c r="L11" s="341">
        <f>I11+J11</f>
        <v>0.63535481402937544</v>
      </c>
      <c r="M11" s="341">
        <f>L11-F11</f>
        <v>-0.36464518597062456</v>
      </c>
      <c r="N11" s="367">
        <f>G11*I11</f>
        <v>0</v>
      </c>
      <c r="O11" s="367">
        <f>G11*J11</f>
        <v>4574.5546610115034</v>
      </c>
      <c r="P11" s="393">
        <f t="shared" ref="P11:P12" si="9">+K11*G11</f>
        <v>2625.445338988497</v>
      </c>
      <c r="Q11" s="367">
        <f>N11+O11</f>
        <v>4574.5546610115034</v>
      </c>
      <c r="R11" s="367">
        <f>Q11-H11</f>
        <v>-2625.4453389884966</v>
      </c>
    </row>
    <row r="12" spans="1:18">
      <c r="A12" s="201">
        <f t="shared" si="5"/>
        <v>10</v>
      </c>
      <c r="B12" s="209" t="s">
        <v>314</v>
      </c>
      <c r="C12" s="203" t="s">
        <v>315</v>
      </c>
      <c r="D12" s="208" t="s">
        <v>316</v>
      </c>
      <c r="E12" s="203" t="s">
        <v>317</v>
      </c>
      <c r="F12" s="202">
        <v>1</v>
      </c>
      <c r="G12" s="204">
        <v>15000</v>
      </c>
      <c r="H12" s="205">
        <f t="shared" ref="H12" si="10">$F12*G12</f>
        <v>15000</v>
      </c>
      <c r="I12" s="341"/>
      <c r="J12" s="394">
        <v>0.63535481402937544</v>
      </c>
      <c r="K12" s="393">
        <v>0.36464518597062456</v>
      </c>
      <c r="L12" s="341">
        <f>I12+J12</f>
        <v>0.63535481402937544</v>
      </c>
      <c r="M12" s="341">
        <f>L12-F12</f>
        <v>-0.36464518597062456</v>
      </c>
      <c r="N12" s="367">
        <f>G12*I12</f>
        <v>0</v>
      </c>
      <c r="O12" s="367">
        <f>G12*J12</f>
        <v>9530.3222104406323</v>
      </c>
      <c r="P12" s="393">
        <f t="shared" si="9"/>
        <v>5469.6777895593686</v>
      </c>
      <c r="Q12" s="367">
        <f>N12+O12</f>
        <v>9530.3222104406323</v>
      </c>
      <c r="R12" s="367">
        <f>Q12-H12</f>
        <v>-5469.6777895593677</v>
      </c>
    </row>
    <row r="13" spans="1:18">
      <c r="A13" s="201">
        <f t="shared" si="5"/>
        <v>11</v>
      </c>
      <c r="B13" s="209" t="s">
        <v>318</v>
      </c>
      <c r="C13" s="206"/>
      <c r="D13" s="203"/>
      <c r="E13" s="203"/>
      <c r="F13" s="206"/>
      <c r="G13" s="204"/>
      <c r="H13" s="205"/>
      <c r="I13" s="341"/>
      <c r="J13" s="341"/>
      <c r="K13" s="341"/>
      <c r="L13" s="341"/>
      <c r="M13" s="341"/>
      <c r="N13" s="341"/>
      <c r="O13" s="341"/>
      <c r="P13" s="341"/>
      <c r="Q13" s="341"/>
      <c r="R13" s="341"/>
    </row>
    <row r="14" spans="1:18">
      <c r="A14" s="201">
        <f t="shared" si="5"/>
        <v>12</v>
      </c>
      <c r="B14" s="209" t="s">
        <v>319</v>
      </c>
      <c r="C14" s="206"/>
      <c r="D14" s="203"/>
      <c r="E14" s="203"/>
      <c r="F14" s="206"/>
      <c r="G14" s="204"/>
      <c r="H14" s="205"/>
      <c r="I14" s="341"/>
      <c r="J14" s="341"/>
      <c r="K14" s="341"/>
      <c r="L14" s="341"/>
      <c r="M14" s="341"/>
      <c r="N14" s="341"/>
      <c r="O14" s="341"/>
      <c r="P14" s="341"/>
      <c r="Q14" s="341"/>
      <c r="R14" s="341"/>
    </row>
    <row r="15" spans="1:18" ht="29">
      <c r="A15" s="201">
        <f t="shared" si="5"/>
        <v>13</v>
      </c>
      <c r="B15" s="202" t="s">
        <v>320</v>
      </c>
      <c r="C15" s="206" t="s">
        <v>321</v>
      </c>
      <c r="D15" s="208"/>
      <c r="E15" s="203" t="s">
        <v>322</v>
      </c>
      <c r="F15" s="206">
        <v>1</v>
      </c>
      <c r="G15" s="204">
        <v>2000</v>
      </c>
      <c r="H15" s="205">
        <f t="shared" ref="H15" si="11">$F15*G15</f>
        <v>2000</v>
      </c>
      <c r="I15" s="341"/>
      <c r="J15" s="394">
        <v>0.63535481402937544</v>
      </c>
      <c r="K15" s="393">
        <v>0.36464518597062456</v>
      </c>
      <c r="L15" s="341">
        <f>I15+J15</f>
        <v>0.63535481402937544</v>
      </c>
      <c r="M15" s="341">
        <f>L15-F15</f>
        <v>-0.36464518597062456</v>
      </c>
      <c r="N15" s="367">
        <f>G15*I15</f>
        <v>0</v>
      </c>
      <c r="O15" s="367">
        <f>G15*J15</f>
        <v>1270.7096280587509</v>
      </c>
      <c r="P15" s="393">
        <f>+K15*G15</f>
        <v>729.29037194124908</v>
      </c>
      <c r="Q15" s="367">
        <f>N15+O15</f>
        <v>1270.7096280587509</v>
      </c>
      <c r="R15" s="367">
        <f>Q15-H15</f>
        <v>-729.29037194124908</v>
      </c>
    </row>
    <row r="16" spans="1:18" ht="29">
      <c r="A16" s="201">
        <f t="shared" si="5"/>
        <v>14</v>
      </c>
      <c r="B16" s="202" t="s">
        <v>320</v>
      </c>
      <c r="C16" s="206" t="s">
        <v>323</v>
      </c>
      <c r="D16" s="208"/>
      <c r="E16" s="203" t="s">
        <v>322</v>
      </c>
      <c r="F16" s="206">
        <v>0</v>
      </c>
      <c r="G16" s="204">
        <v>3000</v>
      </c>
      <c r="H16" s="205">
        <f t="shared" ref="H16" si="12">$F16*G16</f>
        <v>0</v>
      </c>
      <c r="I16" s="341"/>
      <c r="J16" s="341"/>
      <c r="K16" s="341"/>
      <c r="L16" s="341"/>
      <c r="M16" s="341"/>
      <c r="N16" s="341"/>
      <c r="O16" s="341"/>
      <c r="P16" s="341"/>
      <c r="Q16" s="341"/>
      <c r="R16" s="341"/>
    </row>
    <row r="17" spans="1:18">
      <c r="A17" s="201">
        <f t="shared" si="5"/>
        <v>15</v>
      </c>
      <c r="B17" s="209" t="s">
        <v>324</v>
      </c>
      <c r="C17" s="206" t="s">
        <v>325</v>
      </c>
      <c r="D17" s="203"/>
      <c r="E17" s="203" t="s">
        <v>326</v>
      </c>
      <c r="F17" s="206">
        <v>1</v>
      </c>
      <c r="G17" s="204">
        <v>3000</v>
      </c>
      <c r="H17" s="205">
        <f t="shared" ref="H17" si="13">$F17*G17</f>
        <v>3000</v>
      </c>
      <c r="I17" s="341"/>
      <c r="J17" s="394">
        <v>0.63535481402937544</v>
      </c>
      <c r="K17" s="393">
        <v>0.36464518597062456</v>
      </c>
      <c r="L17" s="341">
        <f>I17+J17</f>
        <v>0.63535481402937544</v>
      </c>
      <c r="M17" s="341">
        <f>L17-F17</f>
        <v>-0.36464518597062456</v>
      </c>
      <c r="N17" s="367">
        <f>G17*I17</f>
        <v>0</v>
      </c>
      <c r="O17" s="367">
        <f>G17*J17</f>
        <v>1906.0644420881263</v>
      </c>
      <c r="P17" s="393">
        <f t="shared" ref="P17:P18" si="14">+K17*G17</f>
        <v>1093.9355579118737</v>
      </c>
      <c r="Q17" s="367">
        <f>N17+O17</f>
        <v>1906.0644420881263</v>
      </c>
      <c r="R17" s="367">
        <f>Q17-H17</f>
        <v>-1093.9355579118737</v>
      </c>
    </row>
    <row r="18" spans="1:18">
      <c r="A18" s="201">
        <f t="shared" si="5"/>
        <v>16</v>
      </c>
      <c r="B18" s="210" t="s">
        <v>327</v>
      </c>
      <c r="C18" s="211" t="s">
        <v>328</v>
      </c>
      <c r="D18" s="211"/>
      <c r="E18" s="210" t="s">
        <v>297</v>
      </c>
      <c r="F18" s="212">
        <v>1</v>
      </c>
      <c r="G18" s="204">
        <f>20000-7300</f>
        <v>12700</v>
      </c>
      <c r="H18" s="205">
        <f t="shared" ref="H18" si="15">$F18*G18</f>
        <v>12700</v>
      </c>
      <c r="I18" s="341"/>
      <c r="J18" s="394">
        <v>0.63535481402937544</v>
      </c>
      <c r="K18" s="393">
        <v>0.36464518597062456</v>
      </c>
      <c r="L18" s="341">
        <f>I18+J18</f>
        <v>0.63535481402937544</v>
      </c>
      <c r="M18" s="341">
        <f>L18-F18</f>
        <v>-0.36464518597062456</v>
      </c>
      <c r="N18" s="367">
        <f>G18*I18</f>
        <v>0</v>
      </c>
      <c r="O18" s="367">
        <f>G18*J18</f>
        <v>8069.0061381730684</v>
      </c>
      <c r="P18" s="393">
        <f t="shared" si="14"/>
        <v>4630.9938618269316</v>
      </c>
      <c r="Q18" s="367">
        <f>N18+O18</f>
        <v>8069.0061381730684</v>
      </c>
      <c r="R18" s="367">
        <f>Q18-H18</f>
        <v>-4630.9938618269316</v>
      </c>
    </row>
    <row r="19" spans="1:18">
      <c r="A19" s="201">
        <f t="shared" si="5"/>
        <v>17</v>
      </c>
      <c r="B19" s="210" t="s">
        <v>329</v>
      </c>
      <c r="C19" s="211" t="s">
        <v>330</v>
      </c>
      <c r="D19" s="211" t="s">
        <v>331</v>
      </c>
      <c r="E19" s="211" t="s">
        <v>332</v>
      </c>
      <c r="F19" s="211">
        <v>0</v>
      </c>
      <c r="G19" s="204">
        <v>32000</v>
      </c>
      <c r="H19" s="205">
        <f t="shared" ref="H19" si="16">$F19*G19</f>
        <v>0</v>
      </c>
      <c r="I19" s="341"/>
      <c r="J19" s="341"/>
      <c r="K19" s="341"/>
      <c r="L19" s="341"/>
      <c r="M19" s="341"/>
      <c r="N19" s="341"/>
      <c r="O19" s="341"/>
      <c r="P19" s="341"/>
      <c r="Q19" s="341"/>
      <c r="R19" s="341"/>
    </row>
    <row r="20" spans="1:18">
      <c r="A20" s="201">
        <f t="shared" si="5"/>
        <v>18</v>
      </c>
      <c r="B20" s="210" t="s">
        <v>329</v>
      </c>
      <c r="C20" s="211" t="s">
        <v>333</v>
      </c>
      <c r="D20" s="211" t="s">
        <v>334</v>
      </c>
      <c r="E20" s="211" t="s">
        <v>332</v>
      </c>
      <c r="F20" s="211">
        <v>0</v>
      </c>
      <c r="G20" s="204">
        <v>28000</v>
      </c>
      <c r="H20" s="205">
        <f t="shared" ref="H20" si="17">$F20*G20</f>
        <v>0</v>
      </c>
      <c r="I20" s="341"/>
      <c r="J20" s="341"/>
      <c r="K20" s="341"/>
      <c r="L20" s="341"/>
      <c r="M20" s="341"/>
      <c r="N20" s="341"/>
      <c r="O20" s="341"/>
      <c r="P20" s="341"/>
      <c r="Q20" s="341"/>
      <c r="R20" s="341"/>
    </row>
    <row r="21" spans="1:18">
      <c r="A21" s="201">
        <f t="shared" si="5"/>
        <v>19</v>
      </c>
      <c r="B21" s="210" t="s">
        <v>329</v>
      </c>
      <c r="C21" s="211" t="s">
        <v>333</v>
      </c>
      <c r="D21" s="211" t="s">
        <v>335</v>
      </c>
      <c r="E21" s="211" t="s">
        <v>332</v>
      </c>
      <c r="F21" s="211">
        <v>0</v>
      </c>
      <c r="G21" s="204">
        <v>32000</v>
      </c>
      <c r="H21" s="205">
        <f t="shared" ref="H21" si="18">$F21*G21</f>
        <v>0</v>
      </c>
      <c r="I21" s="341"/>
      <c r="J21" s="341"/>
      <c r="K21" s="341"/>
      <c r="L21" s="341"/>
      <c r="M21" s="341"/>
      <c r="N21" s="341"/>
      <c r="O21" s="341"/>
      <c r="P21" s="341"/>
      <c r="Q21" s="341"/>
      <c r="R21" s="341"/>
    </row>
    <row r="22" spans="1:18" ht="15" thickBot="1">
      <c r="A22" s="213">
        <f t="shared" si="5"/>
        <v>20</v>
      </c>
      <c r="B22" s="214" t="s">
        <v>336</v>
      </c>
      <c r="C22" s="215" t="s">
        <v>328</v>
      </c>
      <c r="D22" s="215"/>
      <c r="E22" s="215" t="s">
        <v>332</v>
      </c>
      <c r="F22" s="215">
        <v>0</v>
      </c>
      <c r="G22" s="216">
        <v>50000</v>
      </c>
      <c r="H22" s="217">
        <f t="shared" ref="H22" si="19">$F22*G22</f>
        <v>0</v>
      </c>
      <c r="I22" s="341"/>
      <c r="J22" s="341"/>
      <c r="K22" s="341"/>
      <c r="L22" s="341"/>
      <c r="M22" s="341"/>
      <c r="N22" s="341"/>
      <c r="O22" s="341"/>
      <c r="P22" s="341"/>
      <c r="Q22" s="341"/>
      <c r="R22" s="341"/>
    </row>
    <row r="23" spans="1:18" ht="15" thickBot="1">
      <c r="A23" s="445" t="s">
        <v>337</v>
      </c>
      <c r="B23" s="446"/>
      <c r="C23" s="446"/>
      <c r="D23" s="446"/>
      <c r="E23" s="446"/>
      <c r="F23" s="192"/>
      <c r="G23" s="193"/>
      <c r="H23" s="62">
        <f>SUM(H3:H22)</f>
        <v>55600</v>
      </c>
      <c r="I23" s="62"/>
      <c r="J23" s="62"/>
      <c r="K23" s="62"/>
      <c r="L23" s="62"/>
      <c r="M23" s="62"/>
      <c r="N23" s="62">
        <f t="shared" ref="N23:R23" si="20">SUM(N3:N22)</f>
        <v>0</v>
      </c>
      <c r="O23" s="62">
        <f t="shared" si="20"/>
        <v>35325.72766003327</v>
      </c>
      <c r="P23" s="62">
        <f t="shared" si="20"/>
        <v>20274.27233996673</v>
      </c>
      <c r="Q23" s="62">
        <f t="shared" si="20"/>
        <v>35325.72766003327</v>
      </c>
      <c r="R23" s="62">
        <f t="shared" si="20"/>
        <v>-20274.272339966723</v>
      </c>
    </row>
  </sheetData>
  <mergeCells count="4">
    <mergeCell ref="I1:M1"/>
    <mergeCell ref="N1:R1"/>
    <mergeCell ref="A23:E23"/>
    <mergeCell ref="A1:H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workbookViewId="0">
      <selection activeCell="P14" sqref="P14"/>
    </sheetView>
  </sheetViews>
  <sheetFormatPr defaultRowHeight="14.5"/>
  <cols>
    <col min="1" max="1" width="6" bestFit="1" customWidth="1"/>
    <col min="2" max="2" width="13.54296875" bestFit="1" customWidth="1"/>
    <col min="3" max="3" width="16" bestFit="1" customWidth="1"/>
    <col min="4" max="4" width="8.1796875" bestFit="1" customWidth="1"/>
    <col min="5" max="5" width="6.7265625" bestFit="1" customWidth="1"/>
    <col min="6" max="6" width="4.81640625" bestFit="1" customWidth="1"/>
    <col min="7" max="7" width="7.7265625" bestFit="1" customWidth="1"/>
    <col min="8" max="8" width="11.54296875" bestFit="1" customWidth="1"/>
    <col min="11" max="11" width="15.54296875" customWidth="1"/>
    <col min="15" max="15" width="12.54296875" customWidth="1"/>
  </cols>
  <sheetData>
    <row r="1" spans="1:16" ht="15" customHeight="1" thickBot="1">
      <c r="A1" s="447" t="s">
        <v>370</v>
      </c>
      <c r="B1" s="448"/>
      <c r="C1" s="448"/>
      <c r="D1" s="448"/>
      <c r="E1" s="448"/>
      <c r="F1" s="448"/>
      <c r="G1" s="448"/>
      <c r="H1" s="449"/>
      <c r="I1" s="433" t="s">
        <v>362</v>
      </c>
      <c r="J1" s="433"/>
      <c r="K1" s="433"/>
      <c r="L1" s="433"/>
      <c r="M1" s="433" t="s">
        <v>363</v>
      </c>
      <c r="N1" s="433"/>
      <c r="O1" s="433"/>
      <c r="P1" s="434"/>
    </row>
    <row r="2" spans="1:16">
      <c r="A2" s="355" t="s">
        <v>289</v>
      </c>
      <c r="B2" s="356" t="s">
        <v>290</v>
      </c>
      <c r="C2" s="356" t="s">
        <v>291</v>
      </c>
      <c r="D2" s="357" t="s">
        <v>292</v>
      </c>
      <c r="E2" s="357" t="s">
        <v>293</v>
      </c>
      <c r="F2" s="357" t="s">
        <v>228</v>
      </c>
      <c r="G2" s="358" t="s">
        <v>92</v>
      </c>
      <c r="H2" s="358" t="s">
        <v>2</v>
      </c>
      <c r="I2" s="339" t="s">
        <v>356</v>
      </c>
      <c r="J2" s="339" t="s">
        <v>357</v>
      </c>
      <c r="K2" s="339" t="s">
        <v>358</v>
      </c>
      <c r="L2" s="339" t="s">
        <v>359</v>
      </c>
      <c r="M2" s="339" t="s">
        <v>356</v>
      </c>
      <c r="N2" s="339" t="s">
        <v>357</v>
      </c>
      <c r="O2" s="339" t="s">
        <v>358</v>
      </c>
      <c r="P2" s="340" t="s">
        <v>359</v>
      </c>
    </row>
    <row r="3" spans="1:16">
      <c r="A3" s="359">
        <v>1</v>
      </c>
      <c r="B3" s="348" t="s">
        <v>342</v>
      </c>
      <c r="C3" s="349" t="s">
        <v>336</v>
      </c>
      <c r="D3" s="350"/>
      <c r="E3" s="350" t="s">
        <v>332</v>
      </c>
      <c r="F3" s="348">
        <v>1</v>
      </c>
      <c r="G3" s="351">
        <v>1000</v>
      </c>
      <c r="H3" s="352">
        <f t="shared" ref="H3" si="0">G3*$F3</f>
        <v>1000</v>
      </c>
      <c r="I3" s="341"/>
      <c r="J3" s="341"/>
      <c r="K3" s="341"/>
      <c r="L3" s="341"/>
      <c r="M3" s="341"/>
      <c r="N3" s="341"/>
      <c r="O3" s="341"/>
      <c r="P3" s="360"/>
    </row>
    <row r="4" spans="1:16">
      <c r="A4" s="359"/>
      <c r="B4" s="348"/>
      <c r="C4" s="353"/>
      <c r="D4" s="353"/>
      <c r="E4" s="348"/>
      <c r="F4" s="348"/>
      <c r="G4" s="354"/>
      <c r="H4" s="354"/>
      <c r="I4" s="341"/>
      <c r="J4" s="341"/>
      <c r="K4" s="341"/>
      <c r="L4" s="341"/>
      <c r="M4" s="341"/>
      <c r="N4" s="341"/>
      <c r="O4" s="341"/>
      <c r="P4" s="360"/>
    </row>
    <row r="5" spans="1:16" ht="15" thickBot="1">
      <c r="A5" s="450" t="s">
        <v>288</v>
      </c>
      <c r="B5" s="451"/>
      <c r="C5" s="451"/>
      <c r="D5" s="451"/>
      <c r="E5" s="451"/>
      <c r="F5" s="451"/>
      <c r="G5" s="346"/>
      <c r="H5" s="347">
        <f t="shared" ref="H5:P5" si="1">SUM(H3:H4)</f>
        <v>1000</v>
      </c>
      <c r="I5" s="347">
        <f t="shared" si="1"/>
        <v>0</v>
      </c>
      <c r="J5" s="347">
        <f t="shared" si="1"/>
        <v>0</v>
      </c>
      <c r="K5" s="347">
        <f t="shared" si="1"/>
        <v>0</v>
      </c>
      <c r="L5" s="347">
        <f t="shared" si="1"/>
        <v>0</v>
      </c>
      <c r="M5" s="347">
        <f t="shared" si="1"/>
        <v>0</v>
      </c>
      <c r="N5" s="347">
        <f t="shared" si="1"/>
        <v>0</v>
      </c>
      <c r="O5" s="347">
        <f t="shared" si="1"/>
        <v>0</v>
      </c>
      <c r="P5" s="361">
        <f t="shared" si="1"/>
        <v>0</v>
      </c>
    </row>
  </sheetData>
  <mergeCells count="4">
    <mergeCell ref="I1:L1"/>
    <mergeCell ref="M1:P1"/>
    <mergeCell ref="A5:F5"/>
    <mergeCell ref="A1:H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4bbc83bb-f4ba-4c36-bab3-5589d9d2bde5" xsi:nil="true"/>
    <_Flow_SignoffStatus xmlns="f8ff5d5a-8ee0-4304-8e65-845a62f84fb6" xsi:nil="true"/>
    <_ip_UnifiedCompliancePolicyProperties xmlns="http://schemas.microsoft.com/sharepoint/v3" xsi:nil="true"/>
    <lcf76f155ced4ddcb4097134ff3c332f xmlns="f8ff5d5a-8ee0-4304-8e65-845a62f84fb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A9328D3-F9EF-4A3A-85FE-8CABA9D165F5}"/>
</file>

<file path=customXml/itemProps2.xml><?xml version="1.0" encoding="utf-8"?>
<ds:datastoreItem xmlns:ds="http://schemas.openxmlformats.org/officeDocument/2006/customXml" ds:itemID="{1D9DACAF-D09D-439E-B6A0-88862B21C36F}">
  <ds:schemaRefs>
    <ds:schemaRef ds:uri="http://schemas.microsoft.com/sharepoint/v3/contenttype/forms"/>
  </ds:schemaRefs>
</ds:datastoreItem>
</file>

<file path=customXml/itemProps3.xml><?xml version="1.0" encoding="utf-8"?>
<ds:datastoreItem xmlns:ds="http://schemas.openxmlformats.org/officeDocument/2006/customXml" ds:itemID="{9CD54B48-1603-42C6-AAF3-4C3047511755}">
  <ds:schemaRefs>
    <ds:schemaRef ds:uri="7326994b-23a0-4b5e-a973-7b87443abe0a"/>
    <ds:schemaRef ds:uri="http://www.w3.org/XML/1998/namespace"/>
    <ds:schemaRef ds:uri="http://purl.org/dc/terms/"/>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72b43016-16a7-42f7-bc1a-063c27e5d515"/>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Summary of Cost</vt:lpstr>
      <vt:lpstr>C&amp;I</vt:lpstr>
      <vt:lpstr>PLUMBING</vt:lpstr>
      <vt:lpstr>ELECTRICAL</vt:lpstr>
      <vt:lpstr>Lighting</vt:lpstr>
      <vt:lpstr>Fire</vt:lpstr>
      <vt:lpstr>Sprinkler</vt:lpstr>
      <vt:lpstr>CCTV</vt:lpstr>
      <vt:lpstr>Music</vt:lpstr>
      <vt:lpstr>ELECTRICAL!Print_Area</vt:lpstr>
      <vt:lpstr>PLUMBING!Print_Area</vt:lpstr>
      <vt:lpstr>'Summary of Cost'!Print_Area</vt:lpstr>
      <vt:lpstr>'C&amp;I'!Print_Titles</vt:lpstr>
      <vt:lpstr>ELECTRICAL!Print_Titles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Mohd Safi</dc:creator>
  <cp:keywords/>
  <dc:description/>
  <cp:lastModifiedBy>Urmila Jadhav</cp:lastModifiedBy>
  <cp:revision>843</cp:revision>
  <dcterms:created xsi:type="dcterms:W3CDTF">2017-11-13T07:26:25Z</dcterms:created>
  <dcterms:modified xsi:type="dcterms:W3CDTF">2024-05-02T08:08:36Z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MSIP_Label_bffa3880-44e8-458b-8d4d-5acc5ed3d728_Enabled">
    <vt:lpwstr>true</vt:lpwstr>
  </property>
  <property fmtid="{D5CDD505-2E9C-101B-9397-08002B2CF9AE}" pid="9" name="MSIP_Label_bffa3880-44e8-458b-8d4d-5acc5ed3d728_SetDate">
    <vt:lpwstr>2023-09-21T13:07:21Z</vt:lpwstr>
  </property>
  <property fmtid="{D5CDD505-2E9C-101B-9397-08002B2CF9AE}" pid="10" name="MSIP_Label_bffa3880-44e8-458b-8d4d-5acc5ed3d728_Method">
    <vt:lpwstr>Standard</vt:lpwstr>
  </property>
  <property fmtid="{D5CDD505-2E9C-101B-9397-08002B2CF9AE}" pid="11" name="MSIP_Label_bffa3880-44e8-458b-8d4d-5acc5ed3d728_Name">
    <vt:lpwstr>bffa3880-44e8-458b-8d4d-5acc5ed3d728</vt:lpwstr>
  </property>
  <property fmtid="{D5CDD505-2E9C-101B-9397-08002B2CF9AE}" pid="12" name="MSIP_Label_bffa3880-44e8-458b-8d4d-5acc5ed3d728_SiteId">
    <vt:lpwstr>2ba9001d-d7f9-43a3-a098-6a927ac715ca</vt:lpwstr>
  </property>
  <property fmtid="{D5CDD505-2E9C-101B-9397-08002B2CF9AE}" pid="13" name="MSIP_Label_bffa3880-44e8-458b-8d4d-5acc5ed3d728_ActionId">
    <vt:lpwstr>4d272f93-dd64-40cb-bd57-4a4a92da0c9d</vt:lpwstr>
  </property>
  <property fmtid="{D5CDD505-2E9C-101B-9397-08002B2CF9AE}" pid="14" name="MSIP_Label_bffa3880-44e8-458b-8d4d-5acc5ed3d728_ContentBits">
    <vt:lpwstr>0</vt:lpwstr>
  </property>
  <property fmtid="{D5CDD505-2E9C-101B-9397-08002B2CF9AE}" pid="15" name="2m" linkTarget="Prop_2m">
    <vt:lpwstr>#N/A</vt:lpwstr>
  </property>
  <property fmtid="{D5CDD505-2E9C-101B-9397-08002B2CF9AE}" pid="16" name="ContentTypeId">
    <vt:lpwstr>0x010100537A43EC52BEE34C898FAD69A0A90781</vt:lpwstr>
  </property>
</Properties>
</file>