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FS\T-1 Delhi\NEW BARISTA\"/>
    </mc:Choice>
  </mc:AlternateContent>
  <xr:revisionPtr revIDLastSave="0" documentId="13_ncr:1_{F0394BB0-7B5F-4053-980C-03F15E320D80}" xr6:coauthVersionLast="47" xr6:coauthVersionMax="47" xr10:uidLastSave="{00000000-0000-0000-0000-000000000000}"/>
  <bookViews>
    <workbookView xWindow="-108" yWindow="-108" windowWidth="23256" windowHeight="12456" xr2:uid="{098194D1-6F9F-4E73-BF40-3766DEE86D59}"/>
  </bookViews>
  <sheets>
    <sheet name="Summary" sheetId="5" r:id="rId1"/>
    <sheet name="Barista" sheetId="1" r:id="rId2"/>
    <sheet name="Barishta MB Sheet " sheetId="2" r:id="rId3"/>
  </sheets>
  <definedNames>
    <definedName name="_xlnm.Print_Area" localSheetId="2">'Barishta MB Sheet '!$A$1:$K$65</definedName>
    <definedName name="_xlnm.Print_Area" localSheetId="1">Barista!$A$1:$H$27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H10" i="1" s="1"/>
  <c r="K27" i="2"/>
  <c r="K24" i="2"/>
  <c r="G4" i="1"/>
  <c r="L21" i="2"/>
  <c r="F4" i="1" s="1"/>
  <c r="K21" i="2"/>
  <c r="H4" i="1" l="1"/>
  <c r="J34" i="2" l="1"/>
  <c r="J33" i="2"/>
  <c r="K19" i="2"/>
  <c r="K18" i="2"/>
  <c r="K14" i="2"/>
  <c r="K13" i="2"/>
  <c r="K17" i="2"/>
  <c r="K16" i="2"/>
  <c r="K15" i="2"/>
  <c r="K12" i="2"/>
  <c r="K11" i="2"/>
  <c r="K10" i="2"/>
  <c r="K9" i="2"/>
  <c r="K8" i="2"/>
  <c r="K7" i="2"/>
  <c r="K6" i="2"/>
  <c r="K5" i="2"/>
  <c r="K4" i="2"/>
  <c r="K3" i="2" l="1"/>
  <c r="J55" i="2" l="1"/>
  <c r="J54" i="2"/>
  <c r="J53" i="2"/>
  <c r="J52" i="2"/>
  <c r="J51" i="2"/>
  <c r="J50" i="2"/>
  <c r="J30" i="2"/>
  <c r="L48" i="2"/>
  <c r="F18" i="1" s="1"/>
  <c r="H18" i="1" s="1"/>
  <c r="L47" i="2"/>
  <c r="F17" i="1" s="1"/>
  <c r="H17" i="1" s="1"/>
  <c r="K26" i="2"/>
  <c r="K25" i="2"/>
  <c r="K49" i="2" l="1"/>
  <c r="L25" i="2"/>
  <c r="F6" i="1" s="1"/>
  <c r="H6" i="1" s="1"/>
  <c r="H25" i="1" l="1"/>
  <c r="L40" i="2"/>
  <c r="L39" i="2"/>
  <c r="F9" i="1" s="1"/>
  <c r="H9" i="1" s="1"/>
  <c r="J32" i="2"/>
  <c r="L58" i="2" l="1"/>
  <c r="L49" i="2"/>
  <c r="F19" i="1" s="1"/>
  <c r="H19" i="1" s="1"/>
  <c r="L60" i="2"/>
  <c r="L59" i="2"/>
  <c r="F23" i="1" s="1"/>
  <c r="L57" i="2"/>
  <c r="L56" i="2"/>
  <c r="L46" i="2"/>
  <c r="F16" i="1" s="1"/>
  <c r="H16" i="1" s="1"/>
  <c r="L45" i="2"/>
  <c r="F15" i="1" s="1"/>
  <c r="H15" i="1" s="1"/>
  <c r="L44" i="2"/>
  <c r="F14" i="1" s="1"/>
  <c r="H14" i="1" s="1"/>
  <c r="L43" i="2"/>
  <c r="F13" i="1" s="1"/>
  <c r="H13" i="1" s="1"/>
  <c r="L42" i="2"/>
  <c r="F12" i="1" s="1"/>
  <c r="H12" i="1" s="1"/>
  <c r="L41" i="2"/>
  <c r="F11" i="1" s="1"/>
  <c r="H11" i="1" s="1"/>
  <c r="J38" i="2"/>
  <c r="J37" i="2"/>
  <c r="K36" i="2" s="1"/>
  <c r="J31" i="2"/>
  <c r="J29" i="2"/>
  <c r="L3" i="2"/>
  <c r="F3" i="1" s="1"/>
  <c r="H3" i="1" s="1"/>
  <c r="F21" i="1" l="1"/>
  <c r="H21" i="1" s="1"/>
  <c r="F20" i="1"/>
  <c r="H20" i="1" s="1"/>
  <c r="F22" i="1"/>
  <c r="H23" i="1"/>
  <c r="F24" i="1"/>
  <c r="H24" i="1" s="1"/>
  <c r="L36" i="2"/>
  <c r="F8" i="1" s="1"/>
  <c r="H8" i="1" s="1"/>
  <c r="H28" i="2" l="1"/>
  <c r="J28" i="2" s="1"/>
  <c r="L27" i="2" l="1"/>
  <c r="F7" i="1" s="1"/>
  <c r="H7" i="1" s="1"/>
  <c r="A43" i="2"/>
  <c r="A44" i="2" s="1"/>
  <c r="A45" i="2" s="1"/>
  <c r="A46" i="2" s="1"/>
  <c r="A56" i="2" s="1"/>
  <c r="A59" i="2" s="1"/>
  <c r="A60" i="2" s="1"/>
  <c r="K23" i="2" l="1"/>
  <c r="L23" i="2" s="1"/>
  <c r="F5" i="1" l="1"/>
  <c r="H5" i="1" s="1"/>
  <c r="H26" i="1" s="1"/>
  <c r="F4" i="5" s="1"/>
  <c r="G4" i="5" l="1"/>
  <c r="H4" i="5" s="1"/>
  <c r="H6" i="5" s="1"/>
  <c r="F6" i="5"/>
  <c r="A5" i="1"/>
  <c r="A6" i="1" s="1"/>
  <c r="A7" i="1" s="1"/>
  <c r="A8" i="1" s="1"/>
  <c r="A9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<sst xmlns="http://schemas.openxmlformats.org/spreadsheetml/2006/main" count="253" uniqueCount="143">
  <si>
    <t>S.No</t>
  </si>
  <si>
    <t>Head</t>
  </si>
  <si>
    <t>Description</t>
  </si>
  <si>
    <t>Make</t>
  </si>
  <si>
    <t>Size</t>
  </si>
  <si>
    <t>UOM</t>
  </si>
  <si>
    <t>Rate</t>
  </si>
  <si>
    <t>MS Work</t>
  </si>
  <si>
    <t>Jindal/Tata</t>
  </si>
  <si>
    <t>Kgs</t>
  </si>
  <si>
    <t>Base &amp; Flooring</t>
  </si>
  <si>
    <t>Sqm</t>
  </si>
  <si>
    <t>Plywood Panelling</t>
  </si>
  <si>
    <t xml:space="preserve">Century or equivalent </t>
  </si>
  <si>
    <t>Paint</t>
  </si>
  <si>
    <t>Duco Paint</t>
  </si>
  <si>
    <t>Flap Door</t>
  </si>
  <si>
    <t>EA</t>
  </si>
  <si>
    <t>No.</t>
  </si>
  <si>
    <t>POS Counter</t>
  </si>
  <si>
    <t>Century/Merino/ FGV</t>
  </si>
  <si>
    <t>Nos.</t>
  </si>
  <si>
    <t>Providing and installation of make of 18mm &amp; 12mm Fr Plywood with approved laminate finish with hinges soft closed shutter.</t>
  </si>
  <si>
    <t>Pendant Light</t>
  </si>
  <si>
    <t>Havells, Syska or equivalent</t>
  </si>
  <si>
    <t>Providing &amp; fixing linear profile light consealed in Rafter</t>
  </si>
  <si>
    <t>Custom Make</t>
  </si>
  <si>
    <t>1200x1</t>
  </si>
  <si>
    <t>Electrical</t>
  </si>
  <si>
    <t xml:space="preserve">Supply and Laying of 1.5mm, 2.5mm &amp; 4sqmm wiring with PVC conduit , 5amp &amp; 15amp switch socket with box &amp; plate, DB panel, MCB, ELCB, as per requirement or as approved electrical drawing </t>
  </si>
  <si>
    <t>Polycab, Finolex, Roma, Crompton</t>
  </si>
  <si>
    <t>Industrial Socket</t>
  </si>
  <si>
    <t>Industrial Socket &amp; Panel Box (32amp )</t>
  </si>
  <si>
    <t>Branding</t>
  </si>
  <si>
    <t>Supply and pasting of HP latex printed artwork on grey back LG/Ivory/Pioneer media as per approved design artwork</t>
  </si>
  <si>
    <t>HP Latex, 3M , LG Vinyl or equivalent</t>
  </si>
  <si>
    <t>Sqft.</t>
  </si>
  <si>
    <t>A cast , NGX , Osram</t>
  </si>
  <si>
    <t>Menu Board</t>
  </si>
  <si>
    <t>Providing and fixing of Auto snap channel 32x32 powder coated with acrylic  040 &amp; Clear Acrylic, edge lit LED, Changeable Translite Print.</t>
  </si>
  <si>
    <t>2x 3</t>
  </si>
  <si>
    <t>CCTV Camera (4 Channel DVR)</t>
  </si>
  <si>
    <t>Hikvision</t>
  </si>
  <si>
    <t>Set</t>
  </si>
  <si>
    <t>Installation</t>
  </si>
  <si>
    <t>Transportation</t>
  </si>
  <si>
    <t>TOTAL</t>
  </si>
  <si>
    <t>NOTE:</t>
  </si>
  <si>
    <t>GST Extra</t>
  </si>
  <si>
    <t xml:space="preserve">Qty </t>
  </si>
  <si>
    <t xml:space="preserve">Length </t>
  </si>
  <si>
    <t xml:space="preserve">Width </t>
  </si>
  <si>
    <t xml:space="preserve">Height </t>
  </si>
  <si>
    <t xml:space="preserve">Back Wall </t>
  </si>
  <si>
    <t xml:space="preserve">QTY </t>
  </si>
  <si>
    <t xml:space="preserve">Front </t>
  </si>
  <si>
    <t xml:space="preserve">Signature </t>
  </si>
  <si>
    <t xml:space="preserve">Nos/Wt </t>
  </si>
  <si>
    <t>BARISTA</t>
  </si>
  <si>
    <t>Location</t>
  </si>
  <si>
    <t>LOCATION</t>
  </si>
  <si>
    <t>Amount (INR)</t>
  </si>
  <si>
    <t>Measurement sheet</t>
  </si>
  <si>
    <t>Roof Horizontal Pipe (50mmx50mm)</t>
  </si>
  <si>
    <t>Pillar</t>
  </si>
  <si>
    <t>Side  Storages</t>
  </si>
  <si>
    <t>Providing and installation of make of 18mm &amp; 12mm Fr Plywood with approved laminate finish with hinges normal</t>
  </si>
  <si>
    <t>900x900x750</t>
  </si>
  <si>
    <t>Barista Logo</t>
  </si>
  <si>
    <t>Façade</t>
  </si>
  <si>
    <t>400x750</t>
  </si>
  <si>
    <t>Side Storages</t>
  </si>
  <si>
    <t>Providing and fixing of POS counter made of 18mm FR Ply with Laminate  finish, Step &amp; inside laminate finish, two drawer, key board tray, storage, wire manager etc. (As per approved GFC)</t>
  </si>
  <si>
    <t>Kitchen Door With Vision Panel</t>
  </si>
  <si>
    <t>No</t>
  </si>
  <si>
    <t>Providing &amp; Fixing of  Kitchen door  made of 32mm FR Ply with Flush door with both side laminate, with vision panel, 300x150mm, with hardware accessories &amp; MS 50x50mm Frame work iwith paint finish</t>
  </si>
  <si>
    <r>
      <t>Providing    ,    installing    and    fixing    in    position    FR Plywood</t>
    </r>
    <r>
      <rPr>
        <b/>
        <sz val="11"/>
        <rFont val="Aptos Narrow"/>
        <family val="2"/>
      </rPr>
      <t xml:space="preserve"> </t>
    </r>
    <r>
      <rPr>
        <sz val="11"/>
        <rFont val="Aptos Narrow"/>
        <family val="2"/>
      </rPr>
      <t xml:space="preserve">for   linear   as   well   as curvilinear portions  of  the  building  ,  for  all  heights  and  all  levels &amp; one side laminate finish  etc. (MS Frame work charged seperatly) Includes all   the performance    characteristics    all    complete with 12mm PR Ply. </t>
    </r>
  </si>
  <si>
    <r>
      <rPr>
        <b/>
        <sz val="11"/>
        <rFont val="Aptos Narrow"/>
        <family val="2"/>
      </rPr>
      <t>LED Light fixtures-</t>
    </r>
    <r>
      <rPr>
        <sz val="11"/>
        <rFont val="Aptos Narrow"/>
        <family val="2"/>
      </rPr>
      <t>Supply, installation, testing &amp; commissioning of lighting fittings/ fixtures complete with LED driver, complete as required:- (Hanging Lamp)</t>
    </r>
  </si>
  <si>
    <t>T-1 Delhi Airport</t>
  </si>
  <si>
    <t>Providing &amp; Fixing of  Slab &amp; Flap door  made of 18mm FR Ply with  laminate finish , hinges, SS knob, tower bolt etch.</t>
  </si>
  <si>
    <t>Front logo signaged fixed front  façade , UV Printed 3mm raised acrylic .</t>
  </si>
  <si>
    <t>Century, Merino, Ebco</t>
  </si>
  <si>
    <t>Century, Merino, Ebco, Jindal</t>
  </si>
  <si>
    <t>Apply of 2 coat white  enamel emulsion paint on pillar &amp; side partition left&amp;right</t>
  </si>
  <si>
    <t>Asian Berger, Indgo</t>
  </si>
  <si>
    <r>
      <t>Providing    ,    installing    and    fixing    in    position    FR Plywood</t>
    </r>
    <r>
      <rPr>
        <b/>
        <sz val="14"/>
        <rFont val="Aptos Narrow"/>
        <family val="2"/>
      </rPr>
      <t xml:space="preserve"> </t>
    </r>
    <r>
      <rPr>
        <sz val="14"/>
        <rFont val="Aptos Narrow"/>
        <family val="2"/>
      </rPr>
      <t xml:space="preserve">for   linear   as   well   as curvilinear portions  of  the  building  ,  for  all  heights  and  all  levels &amp; one side laminate finish  etc. (MS Frame work charged seperatly) Includes all   the performance    characteristics    all    complete with 12mm PR Ply. </t>
    </r>
  </si>
  <si>
    <r>
      <rPr>
        <b/>
        <sz val="14"/>
        <rFont val="Aptos Narrow"/>
        <family val="2"/>
      </rPr>
      <t>LED Light fixtures-</t>
    </r>
    <r>
      <rPr>
        <sz val="14"/>
        <rFont val="Aptos Narrow"/>
        <family val="2"/>
      </rPr>
      <t>Supply, installation, testing &amp; commissioning of lighting fittings/ fixtures complete with LED driver, complete as required:- (Hanging Lamp)</t>
    </r>
  </si>
  <si>
    <t>Final to billing BOQ</t>
  </si>
  <si>
    <t>DVR 5MP, 1 TB, 3 nos. 5MP Camera with Audio, 16" Display Monitor, 90mtr. D Link Wire</t>
  </si>
  <si>
    <t>Barista</t>
  </si>
  <si>
    <t>BOQ Attached</t>
  </si>
  <si>
    <t>Outlet Name</t>
  </si>
  <si>
    <t>GST @18%</t>
  </si>
  <si>
    <t>HSN</t>
  </si>
  <si>
    <t>Specs.</t>
  </si>
  <si>
    <t>Equipment Shifting Cost Extra</t>
  </si>
  <si>
    <t>T-1 IGI Airport Delhi _TFS Outlets</t>
  </si>
  <si>
    <t>Fallow Dezience Tree LLP</t>
  </si>
  <si>
    <t>AMOUNT (INR)</t>
  </si>
  <si>
    <t>Rubber Mat</t>
  </si>
  <si>
    <t>Providing and fixing of 18 bison board over MS pipe 50mm SHS , C/C 600x600mm grid,</t>
  </si>
  <si>
    <t>Passage Area</t>
  </si>
  <si>
    <t>Back Structure - 40x40x1.5mm</t>
  </si>
  <si>
    <t xml:space="preserve">Bottom  Structure -50x50x1.5mm </t>
  </si>
  <si>
    <t>Front Side-40x40x1.5</t>
  </si>
  <si>
    <t>Roof Horizontal Pipe (50mmx50mmx1.5)</t>
  </si>
  <si>
    <t>Rubber Mat.</t>
  </si>
  <si>
    <t>NCL</t>
  </si>
  <si>
    <t>LED Profile Light T5</t>
  </si>
  <si>
    <t>DB Panel</t>
  </si>
  <si>
    <t>Supply &amp; Fixing of 12mm Way DB Panel  wit 1 No. RCB &amp; MCB 12 No's.</t>
  </si>
  <si>
    <t>Cable</t>
  </si>
  <si>
    <t>Supply &amp; Fixing of 4 core 10 Sqm Coppe Cable for main DB to Meter</t>
  </si>
  <si>
    <t>Mtr.</t>
  </si>
  <si>
    <t>L&amp;T</t>
  </si>
  <si>
    <t>Main Cable</t>
  </si>
  <si>
    <t>Rubber Mat Rubber Mat Rolls, Thickness: 5 Mm
₹ 45/ Square Feet
Thickness: 3 mm</t>
  </si>
  <si>
    <t>Rubber Mat Rubber Mat Rolls, Thickness: 3Mm
₹ 45/ Square Feet
Thickness: 3 mm</t>
  </si>
  <si>
    <t>Pillar (50x50x1.5)/right side</t>
  </si>
  <si>
    <t>Front 2</t>
  </si>
  <si>
    <r>
      <t>Providing  &amp;  fixing  of</t>
    </r>
    <r>
      <rPr>
        <b/>
        <u/>
        <sz val="14"/>
        <rFont val="Aptos Narrow"/>
        <family val="2"/>
      </rPr>
      <t>  MS  </t>
    </r>
    <r>
      <rPr>
        <sz val="14"/>
        <rFont val="Aptos Narrow"/>
        <family val="2"/>
      </rPr>
      <t xml:space="preserve">work  in  single  section  fixed  with  or without  connecting  plate  including  cutting,  hoisting, fixing  in position and applying a priming coat of approved red oxide steel primer . Item includes all MS steel items including sections, MS  plates  of  grade  Yst- 250,cleats,stiffners,  anchor  fasteners/ bolts, sleeves for pipes and  wire management   etc, as required for  fixing.  </t>
    </r>
  </si>
  <si>
    <r>
      <t>Providing  &amp;  fixing  of</t>
    </r>
    <r>
      <rPr>
        <b/>
        <u/>
        <sz val="11"/>
        <rFont val="Aptos Narrow"/>
        <family val="2"/>
      </rPr>
      <t>  MS  </t>
    </r>
    <r>
      <rPr>
        <sz val="11"/>
        <rFont val="Aptos Narrow"/>
        <family val="2"/>
      </rPr>
      <t xml:space="preserve">work  in  single  section  fixed  with  or without  connecting  plate  including  cutting,  hoisting, fixing  in position and applying a priming coat of approved red oxide steel primer and. Item includes all MS steel items including sections, MS  plates  of  grade  Yst- 250,cleats,stiffners,  anchor  fasteners/ bolts, sleeves for pipes and  wire management   etc, as required for  fixing.  </t>
    </r>
  </si>
  <si>
    <t>Righ &amp; Left Side-40x40x1.5 Full Height</t>
  </si>
  <si>
    <t>Righ &amp; Left Side-40x40x1.5 Full Height Conrner</t>
  </si>
  <si>
    <t>Roof Verical Pipe (50mmx50mmx1.5)</t>
  </si>
  <si>
    <t>Left Wall &amp; Right</t>
  </si>
  <si>
    <t>Corner</t>
  </si>
  <si>
    <t xml:space="preserve">Customer Standing Area </t>
  </si>
  <si>
    <t>Customor Standing Area</t>
  </si>
  <si>
    <t>1200x750x900</t>
  </si>
  <si>
    <t>4000x2550</t>
  </si>
  <si>
    <t>Left Wall &amp; RIGHT</t>
  </si>
  <si>
    <t>Branding on Flap Door</t>
  </si>
  <si>
    <t>Guard Rail</t>
  </si>
  <si>
    <t>MS Guard Rail</t>
  </si>
  <si>
    <t>Supply &amp; Fixing of 38mm DIA MS pipe 2mm thick guard rail with support arms, black painted</t>
  </si>
  <si>
    <t>2760x150</t>
  </si>
  <si>
    <t>Century/Merino/ FGV, 1195x750x900</t>
  </si>
  <si>
    <t>Departure T-1</t>
  </si>
  <si>
    <t>Extra</t>
  </si>
  <si>
    <t xml:space="preserve">Supply and Laying of 1.5mm, 2.5mm &amp; 4sqmm wiring with PVC conduit , 5amp &amp; 15amp switch socket with box &amp; plate, Cat -6 Wire , as per requirement or as approved electrical drawing </t>
  </si>
  <si>
    <t>INDOOR AREA _4000x2575x2700H(mm)</t>
  </si>
  <si>
    <t>T-1D IGI DELHI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</si>
</sst>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_ * #,##0.0_ ;_ * \-#,##0.0_ ;_ * &quot;-&quot;?_ ;_ 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name val="MS Sans Serif"/>
      <family val="2"/>
    </font>
    <font>
      <sz val="11"/>
      <color theme="1"/>
      <name val="Aptos Display"/>
      <family val="2"/>
    </font>
    <font>
      <sz val="11"/>
      <name val="Aptos Display"/>
      <family val="2"/>
    </font>
    <font>
      <sz val="12"/>
      <color theme="1"/>
      <name val="Aptos Display"/>
      <family val="2"/>
    </font>
    <font>
      <b/>
      <sz val="11"/>
      <color theme="0"/>
      <name val="Aptos Display"/>
      <family val="2"/>
    </font>
    <font>
      <b/>
      <sz val="14"/>
      <color theme="0"/>
      <name val="Aptos Display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u/>
      <sz val="11"/>
      <name val="Aptos Narrow"/>
      <family val="2"/>
    </font>
    <font>
      <b/>
      <sz val="11"/>
      <color theme="1"/>
      <name val="Aptos Narrow"/>
      <family val="2"/>
    </font>
    <font>
      <b/>
      <sz val="11"/>
      <name val="Aptos Narrow"/>
      <family val="2"/>
    </font>
    <font>
      <sz val="12"/>
      <color theme="1"/>
      <name val="Aptos Narrow"/>
      <family val="2"/>
    </font>
    <font>
      <b/>
      <sz val="14"/>
      <color theme="0"/>
      <name val="Aptos Narrow"/>
      <family val="2"/>
    </font>
    <font>
      <sz val="14"/>
      <color theme="1"/>
      <name val="Aptos Narrow"/>
      <family val="2"/>
    </font>
    <font>
      <b/>
      <sz val="14"/>
      <color theme="1"/>
      <name val="Aptos Narrow"/>
      <family val="2"/>
    </font>
    <font>
      <sz val="14"/>
      <name val="Aptos Narrow"/>
      <family val="2"/>
    </font>
    <font>
      <b/>
      <u/>
      <sz val="14"/>
      <name val="Aptos Narrow"/>
      <family val="2"/>
    </font>
    <font>
      <b/>
      <sz val="14"/>
      <name val="Aptos Narrow"/>
      <family val="2"/>
    </font>
    <font>
      <b/>
      <sz val="14"/>
      <color rgb="FFFF0000"/>
      <name val="Aptos Narrow"/>
      <family val="2"/>
    </font>
    <font>
      <sz val="14"/>
      <color rgb="FFFF0000"/>
      <name val="Aptos Narrow"/>
      <family val="2"/>
    </font>
    <font>
      <sz val="12"/>
      <color rgb="FFFF0000"/>
      <name val="Aptos Narrow"/>
      <family val="2"/>
    </font>
    <font>
      <b/>
      <sz val="12"/>
      <color theme="1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Protection="0"/>
  </cellStyleXfs>
  <cellXfs count="9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3" fontId="3" fillId="3" borderId="1" xfId="1" applyFont="1" applyFill="1" applyBorder="1" applyAlignment="1">
      <alignment horizontal="center" vertical="center"/>
    </xf>
    <xf numFmtId="43" fontId="2" fillId="0" borderId="0" xfId="1" applyFont="1" applyAlignment="1">
      <alignment horizontal="left" vertical="center"/>
    </xf>
    <xf numFmtId="165" fontId="3" fillId="3" borderId="1" xfId="1" applyNumberFormat="1" applyFont="1" applyFill="1" applyBorder="1" applyAlignment="1">
      <alignment horizontal="center" vertical="center"/>
    </xf>
    <xf numFmtId="165" fontId="2" fillId="0" borderId="0" xfId="1" applyNumberFormat="1" applyFont="1" applyAlignment="1">
      <alignment horizontal="left" vertical="center"/>
    </xf>
    <xf numFmtId="43" fontId="2" fillId="4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3" fontId="10" fillId="2" borderId="1" xfId="1" applyFont="1" applyFill="1" applyBorder="1" applyAlignment="1">
      <alignment horizontal="left" vertical="center"/>
    </xf>
    <xf numFmtId="165" fontId="10" fillId="2" borderId="1" xfId="1" applyNumberFormat="1" applyFont="1" applyFill="1" applyBorder="1" applyAlignment="1">
      <alignment horizontal="left" vertical="center"/>
    </xf>
    <xf numFmtId="43" fontId="13" fillId="0" borderId="1" xfId="1" applyFont="1" applyBorder="1" applyAlignment="1">
      <alignment horizontal="left" vertical="center"/>
    </xf>
    <xf numFmtId="43" fontId="10" fillId="0" borderId="1" xfId="1" applyFont="1" applyBorder="1" applyAlignment="1">
      <alignment horizontal="left" vertical="center"/>
    </xf>
    <xf numFmtId="43" fontId="10" fillId="2" borderId="1" xfId="1" applyFont="1" applyFill="1" applyBorder="1" applyAlignment="1">
      <alignment horizontal="left" vertical="center" wrapText="1"/>
    </xf>
    <xf numFmtId="165" fontId="10" fillId="0" borderId="1" xfId="1" applyNumberFormat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top" wrapText="1"/>
    </xf>
    <xf numFmtId="0" fontId="11" fillId="2" borderId="1" xfId="2" applyFont="1" applyFill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43" fontId="17" fillId="0" borderId="1" xfId="1" applyFont="1" applyBorder="1" applyAlignment="1">
      <alignment horizontal="center" vertical="center"/>
    </xf>
    <xf numFmtId="164" fontId="17" fillId="2" borderId="1" xfId="1" applyNumberFormat="1" applyFont="1" applyFill="1" applyBorder="1" applyAlignment="1">
      <alignment horizontal="center" vertical="center"/>
    </xf>
    <xf numFmtId="164" fontId="17" fillId="0" borderId="1" xfId="1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/>
    </xf>
    <xf numFmtId="43" fontId="17" fillId="0" borderId="1" xfId="1" applyFont="1" applyBorder="1" applyAlignment="1">
      <alignment horizontal="left" vertical="center"/>
    </xf>
    <xf numFmtId="164" fontId="17" fillId="2" borderId="1" xfId="1" applyNumberFormat="1" applyFont="1" applyFill="1" applyBorder="1" applyAlignment="1">
      <alignment horizontal="left" vertical="center"/>
    </xf>
    <xf numFmtId="164" fontId="17" fillId="0" borderId="1" xfId="1" applyNumberFormat="1" applyFont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 wrapText="1"/>
    </xf>
    <xf numFmtId="164" fontId="17" fillId="2" borderId="1" xfId="1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center" vertical="center"/>
    </xf>
    <xf numFmtId="0" fontId="19" fillId="2" borderId="1" xfId="2" applyFont="1" applyFill="1" applyBorder="1" applyAlignment="1" applyProtection="1">
      <alignment horizontal="left" vertical="center" wrapText="1"/>
    </xf>
    <xf numFmtId="164" fontId="18" fillId="2" borderId="1" xfId="1" applyNumberFormat="1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43" fontId="17" fillId="0" borderId="0" xfId="1" applyFont="1" applyAlignment="1">
      <alignment horizontal="left" vertical="center"/>
    </xf>
    <xf numFmtId="164" fontId="17" fillId="0" borderId="0" xfId="1" applyNumberFormat="1" applyFont="1" applyAlignment="1">
      <alignment horizontal="left" vertical="center"/>
    </xf>
    <xf numFmtId="43" fontId="2" fillId="3" borderId="1" xfId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 wrapText="1"/>
    </xf>
    <xf numFmtId="43" fontId="23" fillId="0" borderId="3" xfId="1" applyFont="1" applyBorder="1" applyAlignment="1">
      <alignment horizontal="left" vertical="center"/>
    </xf>
    <xf numFmtId="164" fontId="23" fillId="2" borderId="3" xfId="1" applyNumberFormat="1" applyFont="1" applyFill="1" applyBorder="1" applyAlignment="1">
      <alignment horizontal="left" vertical="center"/>
    </xf>
    <xf numFmtId="164" fontId="23" fillId="0" borderId="3" xfId="1" applyNumberFormat="1" applyFont="1" applyBorder="1" applyAlignment="1">
      <alignment horizontal="left" vertical="center"/>
    </xf>
    <xf numFmtId="0" fontId="15" fillId="0" borderId="0" xfId="0" applyFont="1"/>
    <xf numFmtId="0" fontId="25" fillId="0" borderId="0" xfId="0" applyFont="1"/>
    <xf numFmtId="164" fontId="15" fillId="0" borderId="0" xfId="1" applyNumberFormat="1" applyFont="1" applyAlignment="1">
      <alignment horizontal="center" wrapText="1"/>
    </xf>
    <xf numFmtId="164" fontId="15" fillId="0" borderId="0" xfId="1" applyNumberFormat="1" applyFont="1" applyAlignment="1">
      <alignment horizontal="center"/>
    </xf>
    <xf numFmtId="0" fontId="25" fillId="0" borderId="1" xfId="0" applyFont="1" applyBorder="1"/>
    <xf numFmtId="164" fontId="25" fillId="0" borderId="1" xfId="1" applyNumberFormat="1" applyFont="1" applyBorder="1" applyAlignment="1">
      <alignment horizontal="center" wrapText="1"/>
    </xf>
    <xf numFmtId="164" fontId="25" fillId="0" borderId="1" xfId="1" applyNumberFormat="1" applyFont="1" applyFill="1" applyBorder="1" applyAlignment="1">
      <alignment horizontal="center"/>
    </xf>
    <xf numFmtId="0" fontId="15" fillId="0" borderId="1" xfId="0" applyFont="1" applyBorder="1"/>
    <xf numFmtId="164" fontId="15" fillId="0" borderId="1" xfId="1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43" fontId="17" fillId="2" borderId="1" xfId="1" applyFont="1" applyFill="1" applyBorder="1" applyAlignment="1">
      <alignment horizontal="left" vertical="center"/>
    </xf>
    <xf numFmtId="165" fontId="17" fillId="2" borderId="1" xfId="1" applyNumberFormat="1" applyFont="1" applyFill="1" applyBorder="1" applyAlignment="1">
      <alignment horizontal="left" vertical="center"/>
    </xf>
    <xf numFmtId="43" fontId="13" fillId="6" borderId="1" xfId="1" applyFont="1" applyFill="1" applyBorder="1" applyAlignment="1">
      <alignment horizontal="left" vertical="center"/>
    </xf>
    <xf numFmtId="43" fontId="13" fillId="0" borderId="1" xfId="1" applyFont="1" applyFill="1" applyBorder="1" applyAlignment="1">
      <alignment horizontal="left" vertical="center"/>
    </xf>
    <xf numFmtId="43" fontId="15" fillId="0" borderId="0" xfId="0" applyNumberFormat="1" applyFont="1"/>
    <xf numFmtId="166" fontId="17" fillId="0" borderId="0" xfId="0" applyNumberFormat="1" applyFont="1" applyAlignment="1">
      <alignment horizontal="left" vertical="center"/>
    </xf>
    <xf numFmtId="14" fontId="15" fillId="0" borderId="0" xfId="0" applyNumberFormat="1" applyFont="1"/>
    <xf numFmtId="164" fontId="15" fillId="0" borderId="0" xfId="0" applyNumberFormat="1" applyFont="1"/>
    <xf numFmtId="164" fontId="25" fillId="0" borderId="1" xfId="1" applyNumberFormat="1" applyFont="1" applyBorder="1" applyAlignment="1">
      <alignment horizont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_HDFCPAT" xfId="2" xr:uid="{31664721-D83A-46E0-9438-F1E6CDDA3861}"/>
  </cellStyles>
  <dxfs count="0"/>
  <tableStyles count="0" defaultTableStyle="TableStyleMedium2" defaultPivotStyle="PivotStyleLight16"/>
  <colors>
    <mruColors>
      <color rgb="FF33CC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C526E-617F-45B5-A5B5-2F3496E29233}">
  <dimension ref="A1:J13"/>
  <sheetViews>
    <sheetView tabSelected="1" workbookViewId="0">
      <selection activeCell="H18" sqref="H18"/>
    </sheetView>
  </sheetViews>
  <sheetFormatPr defaultColWidth="26.33203125" defaultRowHeight="15.6" x14ac:dyDescent="0.3"/>
  <cols>
    <col min="1" max="1" width="5.33203125" style="67" bestFit="1" customWidth="1"/>
    <col min="2" max="2" width="9" style="67" customWidth="1"/>
    <col min="3" max="3" width="12.5546875" style="67" bestFit="1" customWidth="1"/>
    <col min="4" max="4" width="13.77734375" style="67" bestFit="1" customWidth="1"/>
    <col min="5" max="5" width="13.33203125" style="67" bestFit="1" customWidth="1"/>
    <col min="6" max="6" width="14.6640625" style="69" bestFit="1" customWidth="1"/>
    <col min="7" max="7" width="11.5546875" style="70" bestFit="1" customWidth="1"/>
    <col min="8" max="8" width="9.6640625" style="70" bestFit="1" customWidth="1"/>
    <col min="9" max="16384" width="26.33203125" style="67"/>
  </cols>
  <sheetData>
    <row r="1" spans="1:10" x14ac:dyDescent="0.3">
      <c r="B1" s="68" t="s">
        <v>96</v>
      </c>
    </row>
    <row r="3" spans="1:10" x14ac:dyDescent="0.3">
      <c r="A3" s="71" t="s">
        <v>0</v>
      </c>
      <c r="B3" s="71" t="s">
        <v>93</v>
      </c>
      <c r="C3" s="71" t="s">
        <v>91</v>
      </c>
      <c r="D3" s="71" t="s">
        <v>94</v>
      </c>
      <c r="E3" s="71" t="s">
        <v>59</v>
      </c>
      <c r="F3" s="72" t="s">
        <v>98</v>
      </c>
      <c r="G3" s="73" t="s">
        <v>92</v>
      </c>
      <c r="H3" s="73" t="s">
        <v>46</v>
      </c>
    </row>
    <row r="4" spans="1:10" x14ac:dyDescent="0.3">
      <c r="A4" s="74">
        <v>1</v>
      </c>
      <c r="B4" s="74">
        <v>995411</v>
      </c>
      <c r="C4" s="74" t="s">
        <v>89</v>
      </c>
      <c r="D4" s="74" t="s">
        <v>90</v>
      </c>
      <c r="E4" s="74" t="s">
        <v>138</v>
      </c>
      <c r="F4" s="72">
        <f>Barista!H26</f>
        <v>538657.53600000008</v>
      </c>
      <c r="G4" s="75">
        <f t="shared" ref="G4" si="0">F4*18%</f>
        <v>96958.356480000017</v>
      </c>
      <c r="H4" s="75">
        <f t="shared" ref="H4" si="1">F4+G4</f>
        <v>635615.89248000016</v>
      </c>
      <c r="I4" s="85"/>
    </row>
    <row r="5" spans="1:10" x14ac:dyDescent="0.3">
      <c r="A5" s="74"/>
      <c r="B5" s="74"/>
      <c r="C5" s="74"/>
      <c r="D5" s="74"/>
      <c r="E5" s="74"/>
      <c r="F5" s="72"/>
      <c r="G5" s="75"/>
      <c r="H5" s="75"/>
    </row>
    <row r="6" spans="1:10" x14ac:dyDescent="0.3">
      <c r="A6" s="74"/>
      <c r="B6" s="74"/>
      <c r="C6" s="74" t="s">
        <v>46</v>
      </c>
      <c r="D6" s="74"/>
      <c r="E6" s="74"/>
      <c r="F6" s="72">
        <f>SUM(F4:F5)</f>
        <v>538657.53600000008</v>
      </c>
      <c r="G6" s="75"/>
      <c r="H6" s="72">
        <f>SUM(H4:H5)</f>
        <v>635615.89248000016</v>
      </c>
      <c r="I6" s="83"/>
      <c r="J6" s="83"/>
    </row>
    <row r="7" spans="1:10" ht="46.8" customHeight="1" x14ac:dyDescent="0.3">
      <c r="A7" s="74"/>
      <c r="B7" s="77"/>
      <c r="C7" s="76"/>
      <c r="D7" s="78"/>
      <c r="E7" s="78"/>
      <c r="F7" s="87" t="s">
        <v>97</v>
      </c>
      <c r="G7" s="87"/>
      <c r="H7" s="87"/>
    </row>
    <row r="11" spans="1:10" x14ac:dyDescent="0.3">
      <c r="D11" s="83"/>
    </row>
    <row r="12" spans="1:10" x14ac:dyDescent="0.3">
      <c r="I12" s="86"/>
    </row>
    <row r="13" spans="1:10" x14ac:dyDescent="0.3">
      <c r="I13" s="86"/>
      <c r="J13" s="83"/>
    </row>
  </sheetData>
  <mergeCells count="1">
    <mergeCell ref="F7:H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7F7AE-26E6-4DDD-9C14-02CAA16043C3}">
  <dimension ref="A1:J27"/>
  <sheetViews>
    <sheetView zoomScale="70" zoomScaleNormal="70" workbookViewId="0">
      <selection activeCell="M6" sqref="M6"/>
    </sheetView>
  </sheetViews>
  <sheetFormatPr defaultColWidth="8.88671875" defaultRowHeight="18" x14ac:dyDescent="0.3"/>
  <cols>
    <col min="1" max="1" width="6.44140625" style="44" bestFit="1" customWidth="1"/>
    <col min="2" max="2" width="36.109375" style="44" customWidth="1"/>
    <col min="3" max="3" width="62" style="38" customWidth="1"/>
    <col min="4" max="4" width="21.33203125" style="57" customWidth="1"/>
    <col min="5" max="5" width="8.88671875" style="38" customWidth="1"/>
    <col min="6" max="6" width="9.21875" style="58" bestFit="1" customWidth="1"/>
    <col min="7" max="7" width="11.33203125" style="59" customWidth="1"/>
    <col min="8" max="8" width="19" style="59" customWidth="1"/>
    <col min="9" max="9" width="9.88671875" style="38" bestFit="1" customWidth="1"/>
    <col min="10" max="10" width="11.21875" style="38" bestFit="1" customWidth="1"/>
    <col min="11" max="16384" width="8.88671875" style="38"/>
  </cols>
  <sheetData>
    <row r="1" spans="1:10" x14ac:dyDescent="0.3">
      <c r="A1" s="35"/>
      <c r="B1" s="36" t="s">
        <v>58</v>
      </c>
      <c r="C1" s="37" t="s">
        <v>141</v>
      </c>
      <c r="D1" s="37" t="s">
        <v>60</v>
      </c>
      <c r="E1" s="37"/>
      <c r="F1" s="88" t="s">
        <v>142</v>
      </c>
      <c r="G1" s="89"/>
      <c r="H1" s="90"/>
    </row>
    <row r="2" spans="1:10" s="44" customFormat="1" x14ac:dyDescent="0.3">
      <c r="A2" s="39" t="s">
        <v>0</v>
      </c>
      <c r="B2" s="40" t="s">
        <v>1</v>
      </c>
      <c r="C2" s="39" t="s">
        <v>2</v>
      </c>
      <c r="D2" s="40" t="s">
        <v>3</v>
      </c>
      <c r="E2" s="39" t="s">
        <v>5</v>
      </c>
      <c r="F2" s="41" t="s">
        <v>54</v>
      </c>
      <c r="G2" s="42" t="s">
        <v>6</v>
      </c>
      <c r="H2" s="43" t="s">
        <v>61</v>
      </c>
    </row>
    <row r="3" spans="1:10" ht="126" x14ac:dyDescent="0.3">
      <c r="A3" s="39">
        <v>1</v>
      </c>
      <c r="B3" s="45" t="s">
        <v>7</v>
      </c>
      <c r="C3" s="46" t="s">
        <v>120</v>
      </c>
      <c r="D3" s="46" t="s">
        <v>8</v>
      </c>
      <c r="E3" s="47" t="s">
        <v>9</v>
      </c>
      <c r="F3" s="48">
        <f>'Barishta MB Sheet '!L3</f>
        <v>393.25</v>
      </c>
      <c r="G3" s="49">
        <v>165</v>
      </c>
      <c r="H3" s="50">
        <f t="shared" ref="H3:H25" si="0">F3*G3</f>
        <v>64886.25</v>
      </c>
    </row>
    <row r="4" spans="1:10" ht="28.8" x14ac:dyDescent="0.3">
      <c r="A4" s="39">
        <v>1.1000000000000001</v>
      </c>
      <c r="B4" s="45" t="s">
        <v>134</v>
      </c>
      <c r="C4" s="20" t="s">
        <v>135</v>
      </c>
      <c r="D4" s="46" t="s">
        <v>136</v>
      </c>
      <c r="E4" s="47" t="s">
        <v>113</v>
      </c>
      <c r="F4" s="48">
        <f>'Barishta MB Sheet '!L21</f>
        <v>2.76</v>
      </c>
      <c r="G4" s="49">
        <f>450*3.28</f>
        <v>1476</v>
      </c>
      <c r="H4" s="50">
        <f t="shared" si="0"/>
        <v>4073.7599999999998</v>
      </c>
    </row>
    <row r="5" spans="1:10" ht="36" x14ac:dyDescent="0.3">
      <c r="A5" s="39">
        <f>A3+1</f>
        <v>2</v>
      </c>
      <c r="B5" s="45" t="s">
        <v>10</v>
      </c>
      <c r="C5" s="51" t="s">
        <v>100</v>
      </c>
      <c r="D5" s="51" t="s">
        <v>107</v>
      </c>
      <c r="E5" s="51" t="s">
        <v>11</v>
      </c>
      <c r="F5" s="48">
        <f>'Barishta MB Sheet '!L23</f>
        <v>12.3</v>
      </c>
      <c r="G5" s="52">
        <v>1950</v>
      </c>
      <c r="H5" s="50">
        <f t="shared" si="0"/>
        <v>23985</v>
      </c>
      <c r="I5" s="84"/>
      <c r="J5" s="84"/>
    </row>
    <row r="6" spans="1:10" ht="54" x14ac:dyDescent="0.3">
      <c r="A6" s="39">
        <f t="shared" ref="A6:A25" si="1">A5+1</f>
        <v>3</v>
      </c>
      <c r="B6" s="45" t="s">
        <v>106</v>
      </c>
      <c r="C6" s="51" t="s">
        <v>117</v>
      </c>
      <c r="D6" s="51"/>
      <c r="E6" s="51" t="s">
        <v>11</v>
      </c>
      <c r="F6" s="48">
        <f>'Barishta MB Sheet '!L25</f>
        <v>12.3</v>
      </c>
      <c r="G6" s="52">
        <v>750</v>
      </c>
      <c r="H6" s="50">
        <f t="shared" si="0"/>
        <v>9225</v>
      </c>
      <c r="I6" s="84"/>
      <c r="J6" s="84"/>
    </row>
    <row r="7" spans="1:10" ht="108" x14ac:dyDescent="0.3">
      <c r="A7" s="39">
        <f t="shared" si="1"/>
        <v>4</v>
      </c>
      <c r="B7" s="45" t="s">
        <v>12</v>
      </c>
      <c r="C7" s="46" t="s">
        <v>85</v>
      </c>
      <c r="D7" s="46" t="s">
        <v>13</v>
      </c>
      <c r="E7" s="47" t="s">
        <v>11</v>
      </c>
      <c r="F7" s="48">
        <f>'Barishta MB Sheet '!L27</f>
        <v>47.608800000000002</v>
      </c>
      <c r="G7" s="49">
        <v>2800</v>
      </c>
      <c r="H7" s="50">
        <f t="shared" si="0"/>
        <v>133304.64000000001</v>
      </c>
      <c r="I7" s="84"/>
      <c r="J7" s="84"/>
    </row>
    <row r="8" spans="1:10" ht="36" x14ac:dyDescent="0.3">
      <c r="A8" s="39">
        <f t="shared" si="1"/>
        <v>5</v>
      </c>
      <c r="B8" s="45" t="s">
        <v>14</v>
      </c>
      <c r="C8" s="46" t="s">
        <v>83</v>
      </c>
      <c r="D8" s="46" t="s">
        <v>84</v>
      </c>
      <c r="E8" s="47" t="s">
        <v>11</v>
      </c>
      <c r="F8" s="48">
        <f>'Barishta MB Sheet '!L36</f>
        <v>4.1500000000000004</v>
      </c>
      <c r="G8" s="49">
        <v>650</v>
      </c>
      <c r="H8" s="50">
        <f t="shared" si="0"/>
        <v>2697.5000000000005</v>
      </c>
      <c r="I8" s="84"/>
      <c r="J8" s="84"/>
    </row>
    <row r="9" spans="1:10" ht="36" x14ac:dyDescent="0.3">
      <c r="A9" s="39">
        <f t="shared" si="1"/>
        <v>6</v>
      </c>
      <c r="B9" s="45" t="s">
        <v>16</v>
      </c>
      <c r="C9" s="53" t="s">
        <v>79</v>
      </c>
      <c r="D9" s="51" t="s">
        <v>81</v>
      </c>
      <c r="E9" s="51" t="s">
        <v>74</v>
      </c>
      <c r="F9" s="48">
        <f>'Barishta MB Sheet '!L39</f>
        <v>1</v>
      </c>
      <c r="G9" s="52">
        <v>8500</v>
      </c>
      <c r="H9" s="50">
        <f t="shared" si="0"/>
        <v>8500</v>
      </c>
      <c r="I9" s="84"/>
      <c r="J9" s="84"/>
    </row>
    <row r="10" spans="1:10" ht="72" x14ac:dyDescent="0.3">
      <c r="A10" s="39">
        <f t="shared" si="1"/>
        <v>7</v>
      </c>
      <c r="B10" s="54" t="s">
        <v>73</v>
      </c>
      <c r="C10" s="53" t="s">
        <v>75</v>
      </c>
      <c r="D10" s="51" t="s">
        <v>82</v>
      </c>
      <c r="E10" s="51" t="s">
        <v>74</v>
      </c>
      <c r="F10" s="48">
        <f>'Barishta MB Sheet '!L40</f>
        <v>0</v>
      </c>
      <c r="G10" s="52">
        <v>18000</v>
      </c>
      <c r="H10" s="50">
        <f t="shared" si="0"/>
        <v>0</v>
      </c>
      <c r="I10" s="84"/>
      <c r="J10" s="84"/>
    </row>
    <row r="11" spans="1:10" ht="72" x14ac:dyDescent="0.3">
      <c r="A11" s="39">
        <f>A10+1</f>
        <v>8</v>
      </c>
      <c r="B11" s="54" t="s">
        <v>19</v>
      </c>
      <c r="C11" s="51" t="s">
        <v>72</v>
      </c>
      <c r="D11" s="51" t="s">
        <v>137</v>
      </c>
      <c r="E11" s="51" t="s">
        <v>18</v>
      </c>
      <c r="F11" s="48">
        <f>'Barishta MB Sheet '!L41</f>
        <v>1</v>
      </c>
      <c r="G11" s="52">
        <v>45000</v>
      </c>
      <c r="H11" s="50">
        <f t="shared" si="0"/>
        <v>45000</v>
      </c>
      <c r="I11" s="84"/>
      <c r="J11" s="84"/>
    </row>
    <row r="12" spans="1:10" ht="54" x14ac:dyDescent="0.3">
      <c r="A12" s="39">
        <f t="shared" si="1"/>
        <v>9</v>
      </c>
      <c r="B12" s="45" t="s">
        <v>71</v>
      </c>
      <c r="C12" s="51" t="s">
        <v>22</v>
      </c>
      <c r="D12" s="51" t="s">
        <v>20</v>
      </c>
      <c r="E12" s="47" t="s">
        <v>21</v>
      </c>
      <c r="F12" s="48">
        <f>'Barishta MB Sheet '!L42</f>
        <v>0</v>
      </c>
      <c r="G12" s="49">
        <v>18000</v>
      </c>
      <c r="H12" s="50">
        <f t="shared" si="0"/>
        <v>0</v>
      </c>
      <c r="I12" s="84"/>
      <c r="J12" s="84"/>
    </row>
    <row r="13" spans="1:10" ht="54" x14ac:dyDescent="0.3">
      <c r="A13" s="39">
        <f t="shared" si="1"/>
        <v>10</v>
      </c>
      <c r="B13" s="54" t="s">
        <v>23</v>
      </c>
      <c r="C13" s="51" t="s">
        <v>86</v>
      </c>
      <c r="D13" s="51" t="s">
        <v>24</v>
      </c>
      <c r="E13" s="51" t="s">
        <v>18</v>
      </c>
      <c r="F13" s="48">
        <f>'Barishta MB Sheet '!L43</f>
        <v>5</v>
      </c>
      <c r="G13" s="52">
        <v>2500</v>
      </c>
      <c r="H13" s="50">
        <f t="shared" si="0"/>
        <v>12500</v>
      </c>
      <c r="I13" s="84"/>
      <c r="J13" s="84"/>
    </row>
    <row r="14" spans="1:10" x14ac:dyDescent="0.3">
      <c r="A14" s="39">
        <f t="shared" si="1"/>
        <v>11</v>
      </c>
      <c r="B14" s="45" t="s">
        <v>108</v>
      </c>
      <c r="C14" s="51" t="s">
        <v>25</v>
      </c>
      <c r="D14" s="51" t="s">
        <v>26</v>
      </c>
      <c r="E14" s="51" t="s">
        <v>18</v>
      </c>
      <c r="F14" s="48">
        <f>'Barishta MB Sheet '!L44</f>
        <v>5</v>
      </c>
      <c r="G14" s="52">
        <v>650</v>
      </c>
      <c r="H14" s="50">
        <f t="shared" si="0"/>
        <v>3250</v>
      </c>
      <c r="I14" s="84"/>
      <c r="J14" s="84"/>
    </row>
    <row r="15" spans="1:10" ht="72" x14ac:dyDescent="0.3">
      <c r="A15" s="39">
        <f t="shared" si="1"/>
        <v>12</v>
      </c>
      <c r="B15" s="45" t="s">
        <v>28</v>
      </c>
      <c r="C15" s="55" t="s">
        <v>140</v>
      </c>
      <c r="D15" s="51" t="s">
        <v>30</v>
      </c>
      <c r="E15" s="47" t="s">
        <v>18</v>
      </c>
      <c r="F15" s="48">
        <f>'Barishta MB Sheet '!L45</f>
        <v>1</v>
      </c>
      <c r="G15" s="49">
        <v>58000</v>
      </c>
      <c r="H15" s="50">
        <f t="shared" si="0"/>
        <v>58000</v>
      </c>
      <c r="I15" s="84"/>
      <c r="J15" s="84"/>
    </row>
    <row r="16" spans="1:10" x14ac:dyDescent="0.3">
      <c r="A16" s="39">
        <f t="shared" si="1"/>
        <v>13</v>
      </c>
      <c r="B16" s="45" t="s">
        <v>31</v>
      </c>
      <c r="C16" s="55" t="s">
        <v>32</v>
      </c>
      <c r="D16" s="51"/>
      <c r="E16" s="47" t="s">
        <v>18</v>
      </c>
      <c r="F16" s="48">
        <f>'Barishta MB Sheet '!L46</f>
        <v>3</v>
      </c>
      <c r="G16" s="49">
        <v>4500</v>
      </c>
      <c r="H16" s="50">
        <f t="shared" si="0"/>
        <v>13500</v>
      </c>
      <c r="I16" s="84"/>
      <c r="J16" s="84"/>
    </row>
    <row r="17" spans="1:10" ht="36" x14ac:dyDescent="0.3">
      <c r="A17" s="39">
        <f t="shared" si="1"/>
        <v>14</v>
      </c>
      <c r="B17" s="45" t="s">
        <v>109</v>
      </c>
      <c r="C17" s="55" t="s">
        <v>110</v>
      </c>
      <c r="D17" s="51" t="s">
        <v>114</v>
      </c>
      <c r="E17" s="79" t="s">
        <v>74</v>
      </c>
      <c r="F17" s="79">
        <f>'Barishta MB Sheet '!L47</f>
        <v>1</v>
      </c>
      <c r="G17" s="80">
        <v>12500</v>
      </c>
      <c r="H17" s="79">
        <f t="shared" si="0"/>
        <v>12500</v>
      </c>
      <c r="I17" s="84"/>
      <c r="J17" s="84"/>
    </row>
    <row r="18" spans="1:10" ht="36" x14ac:dyDescent="0.3">
      <c r="A18" s="39">
        <f t="shared" si="1"/>
        <v>15</v>
      </c>
      <c r="B18" s="45" t="s">
        <v>111</v>
      </c>
      <c r="C18" s="55" t="s">
        <v>112</v>
      </c>
      <c r="D18" s="51" t="s">
        <v>30</v>
      </c>
      <c r="E18" s="79" t="s">
        <v>113</v>
      </c>
      <c r="F18" s="79">
        <f>'Barishta MB Sheet '!L48</f>
        <v>15</v>
      </c>
      <c r="G18" s="80">
        <v>750</v>
      </c>
      <c r="H18" s="50">
        <f t="shared" si="0"/>
        <v>11250</v>
      </c>
      <c r="I18" s="84"/>
      <c r="J18" s="84"/>
    </row>
    <row r="19" spans="1:10" ht="36" x14ac:dyDescent="0.3">
      <c r="A19" s="39">
        <f t="shared" si="1"/>
        <v>16</v>
      </c>
      <c r="B19" s="45" t="s">
        <v>33</v>
      </c>
      <c r="C19" s="51" t="s">
        <v>34</v>
      </c>
      <c r="D19" s="51" t="s">
        <v>35</v>
      </c>
      <c r="E19" s="47" t="s">
        <v>36</v>
      </c>
      <c r="F19" s="48">
        <f>'Barishta MB Sheet '!L49</f>
        <v>316.56924000000004</v>
      </c>
      <c r="G19" s="49">
        <v>150</v>
      </c>
      <c r="H19" s="50">
        <f t="shared" si="0"/>
        <v>47485.386000000006</v>
      </c>
      <c r="I19" s="84"/>
      <c r="J19" s="84"/>
    </row>
    <row r="20" spans="1:10" ht="36" x14ac:dyDescent="0.3">
      <c r="A20" s="39">
        <f t="shared" si="1"/>
        <v>17</v>
      </c>
      <c r="B20" s="45" t="s">
        <v>68</v>
      </c>
      <c r="C20" s="51" t="s">
        <v>80</v>
      </c>
      <c r="D20" s="51" t="s">
        <v>37</v>
      </c>
      <c r="E20" s="47" t="s">
        <v>18</v>
      </c>
      <c r="F20" s="48">
        <f>'Barishta MB Sheet '!L56</f>
        <v>1</v>
      </c>
      <c r="G20" s="49">
        <v>15000</v>
      </c>
      <c r="H20" s="50">
        <f t="shared" si="0"/>
        <v>15000</v>
      </c>
      <c r="I20" s="84"/>
      <c r="J20" s="84"/>
    </row>
    <row r="21" spans="1:10" ht="54" x14ac:dyDescent="0.3">
      <c r="A21" s="39">
        <f t="shared" si="1"/>
        <v>18</v>
      </c>
      <c r="B21" s="45" t="s">
        <v>38</v>
      </c>
      <c r="C21" s="51" t="s">
        <v>39</v>
      </c>
      <c r="D21" s="51" t="s">
        <v>37</v>
      </c>
      <c r="E21" s="47" t="s">
        <v>18</v>
      </c>
      <c r="F21" s="48">
        <f>'Barishta MB Sheet '!L57</f>
        <v>2</v>
      </c>
      <c r="G21" s="49">
        <v>4500</v>
      </c>
      <c r="H21" s="50">
        <f t="shared" si="0"/>
        <v>9000</v>
      </c>
      <c r="I21" s="84"/>
      <c r="J21" s="84"/>
    </row>
    <row r="22" spans="1:10" ht="36" x14ac:dyDescent="0.3">
      <c r="A22" s="39">
        <f t="shared" si="1"/>
        <v>19</v>
      </c>
      <c r="B22" s="45" t="s">
        <v>41</v>
      </c>
      <c r="C22" s="51" t="s">
        <v>88</v>
      </c>
      <c r="D22" s="51" t="s">
        <v>42</v>
      </c>
      <c r="E22" s="47" t="s">
        <v>43</v>
      </c>
      <c r="F22" s="48">
        <f>'Barishta MB Sheet '!L58</f>
        <v>0</v>
      </c>
      <c r="G22" s="49">
        <v>48000</v>
      </c>
      <c r="H22" s="50" t="s">
        <v>139</v>
      </c>
      <c r="I22" s="84"/>
      <c r="J22" s="84"/>
    </row>
    <row r="23" spans="1:10" x14ac:dyDescent="0.3">
      <c r="A23" s="39">
        <f t="shared" si="1"/>
        <v>20</v>
      </c>
      <c r="B23" s="45" t="s">
        <v>44</v>
      </c>
      <c r="C23" s="51" t="s">
        <v>78</v>
      </c>
      <c r="D23" s="51"/>
      <c r="E23" s="47" t="s">
        <v>17</v>
      </c>
      <c r="F23" s="48">
        <f>'Barishta MB Sheet '!L59</f>
        <v>1</v>
      </c>
      <c r="G23" s="49">
        <v>52000</v>
      </c>
      <c r="H23" s="50">
        <f t="shared" si="0"/>
        <v>52000</v>
      </c>
      <c r="I23" s="84"/>
      <c r="J23" s="84"/>
    </row>
    <row r="24" spans="1:10" x14ac:dyDescent="0.3">
      <c r="A24" s="39">
        <f t="shared" si="1"/>
        <v>21</v>
      </c>
      <c r="B24" s="45" t="s">
        <v>45</v>
      </c>
      <c r="C24" s="51" t="s">
        <v>78</v>
      </c>
      <c r="D24" s="51"/>
      <c r="E24" s="47" t="s">
        <v>17</v>
      </c>
      <c r="F24" s="48">
        <f>'Barishta MB Sheet '!L60</f>
        <v>1</v>
      </c>
      <c r="G24" s="49">
        <v>12500</v>
      </c>
      <c r="H24" s="50">
        <f t="shared" si="0"/>
        <v>12500</v>
      </c>
      <c r="I24" s="84"/>
      <c r="J24" s="84"/>
    </row>
    <row r="25" spans="1:10" x14ac:dyDescent="0.3">
      <c r="A25" s="39">
        <f t="shared" si="1"/>
        <v>22</v>
      </c>
      <c r="B25" s="61"/>
      <c r="C25" s="62" t="s">
        <v>95</v>
      </c>
      <c r="D25" s="63"/>
      <c r="E25" s="62"/>
      <c r="F25" s="64"/>
      <c r="G25" s="65"/>
      <c r="H25" s="66">
        <f t="shared" si="0"/>
        <v>0</v>
      </c>
    </row>
    <row r="26" spans="1:10" x14ac:dyDescent="0.3">
      <c r="A26" s="54"/>
      <c r="B26" s="45" t="s">
        <v>46</v>
      </c>
      <c r="C26" s="47"/>
      <c r="D26" s="51"/>
      <c r="E26" s="47"/>
      <c r="F26" s="48"/>
      <c r="G26" s="49"/>
      <c r="H26" s="56">
        <f>SUM(H3:H25)</f>
        <v>538657.53600000008</v>
      </c>
    </row>
    <row r="27" spans="1:10" x14ac:dyDescent="0.3">
      <c r="A27" s="39" t="s">
        <v>47</v>
      </c>
      <c r="B27" s="40" t="s">
        <v>48</v>
      </c>
      <c r="C27" s="51"/>
      <c r="D27" s="51"/>
      <c r="E27" s="47"/>
      <c r="F27" s="48"/>
      <c r="G27" s="49"/>
      <c r="H27" s="50"/>
    </row>
  </sheetData>
  <mergeCells count="1">
    <mergeCell ref="F1:H1"/>
  </mergeCells>
  <pageMargins left="0.31496062992125984" right="0.27559055118110237" top="0.44" bottom="0.74803149606299213" header="0.31496062992125984" footer="0.31496062992125984"/>
  <pageSetup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D5A3E-4891-441C-9F4D-2F6642C4C259}">
  <sheetPr>
    <pageSetUpPr fitToPage="1"/>
  </sheetPr>
  <dimension ref="A1:O64"/>
  <sheetViews>
    <sheetView topLeftCell="A10" zoomScale="80" zoomScaleNormal="80" zoomScaleSheetLayoutView="89" workbookViewId="0">
      <selection activeCell="E3" sqref="E3"/>
    </sheetView>
  </sheetViews>
  <sheetFormatPr defaultColWidth="8.88671875" defaultRowHeight="14.4" x14ac:dyDescent="0.3"/>
  <cols>
    <col min="1" max="1" width="5.77734375" style="2" bestFit="1" customWidth="1"/>
    <col min="2" max="2" width="28.5546875" style="2" bestFit="1" customWidth="1"/>
    <col min="3" max="3" width="62.88671875" style="1" bestFit="1" customWidth="1"/>
    <col min="4" max="4" width="15.5546875" style="3" bestFit="1" customWidth="1"/>
    <col min="5" max="5" width="15.33203125" style="1" customWidth="1"/>
    <col min="6" max="6" width="6.21875" style="1" bestFit="1" customWidth="1"/>
    <col min="7" max="7" width="9.44140625" style="9" bestFit="1" customWidth="1"/>
    <col min="8" max="8" width="8.77734375" style="7" bestFit="1" customWidth="1"/>
    <col min="9" max="9" width="9.109375" style="9" bestFit="1" customWidth="1"/>
    <col min="10" max="10" width="10.21875" style="7" bestFit="1" customWidth="1"/>
    <col min="11" max="11" width="7.21875" style="7" bestFit="1" customWidth="1"/>
    <col min="12" max="12" width="17.77734375" style="7" bestFit="1" customWidth="1"/>
    <col min="13" max="13" width="18.5546875" style="1" customWidth="1"/>
    <col min="14" max="14" width="8.88671875" style="1"/>
    <col min="15" max="15" width="2.109375" style="1" bestFit="1" customWidth="1"/>
    <col min="16" max="16384" width="8.88671875" style="1"/>
  </cols>
  <sheetData>
    <row r="1" spans="1:12" ht="28.8" x14ac:dyDescent="0.3">
      <c r="A1" s="16"/>
      <c r="B1" s="17" t="s">
        <v>58</v>
      </c>
      <c r="C1" s="18" t="s">
        <v>141</v>
      </c>
      <c r="D1" s="14" t="s">
        <v>60</v>
      </c>
      <c r="E1" s="15" t="s">
        <v>142</v>
      </c>
      <c r="F1" s="93" t="s">
        <v>62</v>
      </c>
      <c r="G1" s="94"/>
      <c r="H1" s="94"/>
      <c r="I1" s="94"/>
      <c r="J1" s="94"/>
      <c r="K1" s="95"/>
      <c r="L1" s="14"/>
    </row>
    <row r="2" spans="1:12" s="2" customFormat="1" x14ac:dyDescent="0.3">
      <c r="A2" s="4" t="s">
        <v>0</v>
      </c>
      <c r="B2" s="5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8" t="s">
        <v>50</v>
      </c>
      <c r="H2" s="6" t="s">
        <v>51</v>
      </c>
      <c r="I2" s="8" t="s">
        <v>52</v>
      </c>
      <c r="J2" s="6" t="s">
        <v>57</v>
      </c>
      <c r="K2" s="60" t="s">
        <v>49</v>
      </c>
      <c r="L2" s="10" t="s">
        <v>87</v>
      </c>
    </row>
    <row r="3" spans="1:12" ht="86.4" x14ac:dyDescent="0.3">
      <c r="A3" s="19">
        <v>1</v>
      </c>
      <c r="B3" s="33" t="s">
        <v>7</v>
      </c>
      <c r="C3" s="20" t="s">
        <v>121</v>
      </c>
      <c r="D3" s="20" t="s">
        <v>8</v>
      </c>
      <c r="E3" s="21"/>
      <c r="F3" s="22" t="s">
        <v>9</v>
      </c>
      <c r="G3" s="23"/>
      <c r="H3" s="22"/>
      <c r="I3" s="23"/>
      <c r="J3" s="22"/>
      <c r="K3" s="22">
        <f>SUM(K4:K19)</f>
        <v>393.25</v>
      </c>
      <c r="L3" s="24">
        <f>K3</f>
        <v>393.25</v>
      </c>
    </row>
    <row r="4" spans="1:12" x14ac:dyDescent="0.3">
      <c r="A4" s="19"/>
      <c r="B4" s="33"/>
      <c r="C4" s="20" t="s">
        <v>102</v>
      </c>
      <c r="D4" s="20"/>
      <c r="E4" s="21"/>
      <c r="F4" s="22"/>
      <c r="G4" s="23">
        <v>2.7</v>
      </c>
      <c r="H4" s="22"/>
      <c r="I4" s="23"/>
      <c r="J4" s="22">
        <v>8</v>
      </c>
      <c r="K4" s="22">
        <f>G4*J4*2</f>
        <v>43.2</v>
      </c>
      <c r="L4" s="25"/>
    </row>
    <row r="5" spans="1:12" x14ac:dyDescent="0.3">
      <c r="A5" s="19"/>
      <c r="B5" s="33"/>
      <c r="C5" s="20" t="s">
        <v>102</v>
      </c>
      <c r="D5" s="20"/>
      <c r="E5" s="21"/>
      <c r="F5" s="22"/>
      <c r="G5" s="23">
        <v>4</v>
      </c>
      <c r="H5" s="22"/>
      <c r="I5" s="23"/>
      <c r="J5" s="22">
        <v>6</v>
      </c>
      <c r="K5" s="22">
        <f>G5*J5*2</f>
        <v>48</v>
      </c>
      <c r="L5" s="25"/>
    </row>
    <row r="6" spans="1:12" x14ac:dyDescent="0.3">
      <c r="A6" s="19"/>
      <c r="B6" s="33"/>
      <c r="C6" s="20" t="s">
        <v>103</v>
      </c>
      <c r="D6" s="20"/>
      <c r="E6" s="21"/>
      <c r="F6" s="22"/>
      <c r="G6" s="23">
        <v>2.5499999999999998</v>
      </c>
      <c r="H6" s="22"/>
      <c r="I6" s="23"/>
      <c r="J6" s="22">
        <v>8</v>
      </c>
      <c r="K6" s="22">
        <f>G6*J6*2.5</f>
        <v>51</v>
      </c>
      <c r="L6" s="25"/>
    </row>
    <row r="7" spans="1:12" x14ac:dyDescent="0.3">
      <c r="A7" s="19"/>
      <c r="B7" s="33"/>
      <c r="C7" s="20" t="s">
        <v>103</v>
      </c>
      <c r="D7" s="20"/>
      <c r="E7" s="21"/>
      <c r="F7" s="22"/>
      <c r="G7" s="23">
        <v>4</v>
      </c>
      <c r="H7" s="22"/>
      <c r="I7" s="23"/>
      <c r="J7" s="22">
        <v>5</v>
      </c>
      <c r="K7" s="22">
        <f>G7*J7*2.5</f>
        <v>50</v>
      </c>
      <c r="L7" s="25"/>
    </row>
    <row r="8" spans="1:12" x14ac:dyDescent="0.3">
      <c r="A8" s="19"/>
      <c r="B8" s="33"/>
      <c r="C8" s="20" t="s">
        <v>122</v>
      </c>
      <c r="D8" s="20"/>
      <c r="E8" s="21"/>
      <c r="F8" s="22"/>
      <c r="G8" s="23">
        <v>2.7</v>
      </c>
      <c r="H8" s="22"/>
      <c r="I8" s="23"/>
      <c r="J8" s="22">
        <v>5</v>
      </c>
      <c r="K8" s="22">
        <f t="shared" ref="K8:K14" si="0">G8*J8*2</f>
        <v>27</v>
      </c>
      <c r="L8" s="25"/>
    </row>
    <row r="9" spans="1:12" x14ac:dyDescent="0.3">
      <c r="A9" s="19"/>
      <c r="B9" s="33"/>
      <c r="C9" s="20" t="s">
        <v>122</v>
      </c>
      <c r="D9" s="20"/>
      <c r="E9" s="21"/>
      <c r="F9" s="22"/>
      <c r="G9" s="23">
        <v>2.5499999999999998</v>
      </c>
      <c r="H9" s="22"/>
      <c r="I9" s="23"/>
      <c r="J9" s="22">
        <v>6</v>
      </c>
      <c r="K9" s="22">
        <f t="shared" si="0"/>
        <v>30.599999999999998</v>
      </c>
      <c r="L9" s="25"/>
    </row>
    <row r="10" spans="1:12" x14ac:dyDescent="0.3">
      <c r="A10" s="19"/>
      <c r="B10" s="33"/>
      <c r="C10" s="20" t="s">
        <v>123</v>
      </c>
      <c r="D10" s="20"/>
      <c r="E10" s="21"/>
      <c r="F10" s="22"/>
      <c r="G10" s="23">
        <v>2.7</v>
      </c>
      <c r="H10" s="22"/>
      <c r="I10" s="23"/>
      <c r="J10" s="22">
        <v>4</v>
      </c>
      <c r="K10" s="22">
        <f t="shared" si="0"/>
        <v>21.6</v>
      </c>
      <c r="L10" s="25"/>
    </row>
    <row r="11" spans="1:12" x14ac:dyDescent="0.3">
      <c r="A11" s="19"/>
      <c r="B11" s="33"/>
      <c r="C11" s="20" t="s">
        <v>123</v>
      </c>
      <c r="D11" s="20"/>
      <c r="E11" s="21"/>
      <c r="F11" s="22"/>
      <c r="G11" s="23">
        <v>0.35</v>
      </c>
      <c r="H11" s="22"/>
      <c r="I11" s="23"/>
      <c r="J11" s="22">
        <v>12</v>
      </c>
      <c r="K11" s="22">
        <f t="shared" si="0"/>
        <v>8.3999999999999986</v>
      </c>
      <c r="L11" s="25"/>
    </row>
    <row r="12" spans="1:12" x14ac:dyDescent="0.3">
      <c r="A12" s="19"/>
      <c r="B12" s="33"/>
      <c r="C12" s="20" t="s">
        <v>104</v>
      </c>
      <c r="D12" s="20"/>
      <c r="E12" s="21"/>
      <c r="F12" s="22"/>
      <c r="G12" s="23">
        <v>3.125</v>
      </c>
      <c r="H12" s="22"/>
      <c r="I12" s="23"/>
      <c r="J12" s="22">
        <v>2</v>
      </c>
      <c r="K12" s="22">
        <f t="shared" si="0"/>
        <v>12.5</v>
      </c>
      <c r="L12" s="25"/>
    </row>
    <row r="13" spans="1:12" x14ac:dyDescent="0.3">
      <c r="A13" s="19"/>
      <c r="B13" s="33"/>
      <c r="C13" s="20" t="s">
        <v>104</v>
      </c>
      <c r="D13" s="20"/>
      <c r="E13" s="21"/>
      <c r="F13" s="22"/>
      <c r="G13" s="23">
        <v>0.6</v>
      </c>
      <c r="H13" s="22"/>
      <c r="I13" s="23"/>
      <c r="J13" s="22">
        <v>4</v>
      </c>
      <c r="K13" s="22">
        <f t="shared" si="0"/>
        <v>4.8</v>
      </c>
      <c r="L13" s="25"/>
    </row>
    <row r="14" spans="1:12" x14ac:dyDescent="0.3">
      <c r="A14" s="19"/>
      <c r="B14" s="33"/>
      <c r="C14" s="20" t="s">
        <v>104</v>
      </c>
      <c r="D14" s="20"/>
      <c r="E14" s="21"/>
      <c r="F14" s="22"/>
      <c r="G14" s="23">
        <v>0.9</v>
      </c>
      <c r="H14" s="22"/>
      <c r="I14" s="23"/>
      <c r="J14" s="22">
        <v>2</v>
      </c>
      <c r="K14" s="22">
        <f t="shared" si="0"/>
        <v>3.6</v>
      </c>
      <c r="L14" s="25"/>
    </row>
    <row r="15" spans="1:12" x14ac:dyDescent="0.3">
      <c r="A15" s="19"/>
      <c r="B15" s="33"/>
      <c r="C15" s="20" t="s">
        <v>118</v>
      </c>
      <c r="D15" s="20"/>
      <c r="E15" s="21"/>
      <c r="F15" s="22"/>
      <c r="G15" s="23">
        <v>2.7</v>
      </c>
      <c r="H15" s="22"/>
      <c r="I15" s="23"/>
      <c r="J15" s="22">
        <v>2</v>
      </c>
      <c r="K15" s="22">
        <f>G15*J15*2.5</f>
        <v>13.5</v>
      </c>
      <c r="L15" s="25"/>
    </row>
    <row r="16" spans="1:12" x14ac:dyDescent="0.3">
      <c r="A16" s="19"/>
      <c r="B16" s="33"/>
      <c r="C16" s="20" t="s">
        <v>105</v>
      </c>
      <c r="D16" s="20"/>
      <c r="E16" s="21"/>
      <c r="F16" s="22"/>
      <c r="G16" s="23">
        <v>4</v>
      </c>
      <c r="H16" s="22"/>
      <c r="I16" s="23"/>
      <c r="J16" s="22">
        <v>2</v>
      </c>
      <c r="K16" s="22">
        <f>G16*J16*2.5</f>
        <v>20</v>
      </c>
      <c r="L16" s="25"/>
    </row>
    <row r="17" spans="1:12" x14ac:dyDescent="0.3">
      <c r="A17" s="19"/>
      <c r="B17" s="33"/>
      <c r="C17" s="20" t="s">
        <v>124</v>
      </c>
      <c r="D17" s="20"/>
      <c r="E17" s="21"/>
      <c r="F17" s="22"/>
      <c r="G17" s="23">
        <v>2.5499999999999998</v>
      </c>
      <c r="H17" s="22"/>
      <c r="I17" s="23"/>
      <c r="J17" s="22">
        <v>6</v>
      </c>
      <c r="K17" s="22">
        <f>G17*J17*2.5</f>
        <v>38.25</v>
      </c>
      <c r="L17" s="25"/>
    </row>
    <row r="18" spans="1:12" x14ac:dyDescent="0.3">
      <c r="A18" s="19"/>
      <c r="B18" s="33"/>
      <c r="C18" s="20" t="s">
        <v>69</v>
      </c>
      <c r="D18" s="20"/>
      <c r="E18" s="21"/>
      <c r="F18" s="22"/>
      <c r="G18" s="23">
        <v>4</v>
      </c>
      <c r="H18" s="22"/>
      <c r="I18" s="23"/>
      <c r="J18" s="22">
        <v>2</v>
      </c>
      <c r="K18" s="22">
        <f>G18*J18*2</f>
        <v>16</v>
      </c>
      <c r="L18" s="25"/>
    </row>
    <row r="19" spans="1:12" x14ac:dyDescent="0.3">
      <c r="A19" s="19"/>
      <c r="B19" s="33"/>
      <c r="C19" s="20" t="s">
        <v>69</v>
      </c>
      <c r="D19" s="20"/>
      <c r="E19" s="21"/>
      <c r="F19" s="22"/>
      <c r="G19" s="23">
        <v>0.4</v>
      </c>
      <c r="H19" s="22"/>
      <c r="I19" s="23"/>
      <c r="J19" s="22">
        <v>6</v>
      </c>
      <c r="K19" s="22">
        <f>G19*J19*2</f>
        <v>4.8000000000000007</v>
      </c>
      <c r="L19" s="25"/>
    </row>
    <row r="20" spans="1:12" x14ac:dyDescent="0.3">
      <c r="A20" s="19"/>
      <c r="B20" s="33"/>
      <c r="C20" s="20"/>
      <c r="D20" s="20"/>
      <c r="E20" s="21"/>
      <c r="F20" s="22"/>
      <c r="G20" s="23"/>
      <c r="H20" s="22"/>
      <c r="I20" s="23"/>
      <c r="J20" s="22"/>
      <c r="K20" s="22"/>
      <c r="L20" s="25"/>
    </row>
    <row r="21" spans="1:12" ht="28.8" x14ac:dyDescent="0.3">
      <c r="A21" s="19">
        <v>1.1000000000000001</v>
      </c>
      <c r="B21" s="33" t="s">
        <v>133</v>
      </c>
      <c r="C21" s="20" t="s">
        <v>135</v>
      </c>
      <c r="D21" s="20"/>
      <c r="E21" s="21"/>
      <c r="F21" s="22" t="s">
        <v>113</v>
      </c>
      <c r="G21" s="23">
        <v>2.76</v>
      </c>
      <c r="H21" s="22"/>
      <c r="I21" s="23"/>
      <c r="J21" s="22">
        <v>1</v>
      </c>
      <c r="K21" s="22">
        <f>G21*J21</f>
        <v>2.76</v>
      </c>
      <c r="L21" s="25">
        <f>K21</f>
        <v>2.76</v>
      </c>
    </row>
    <row r="22" spans="1:12" x14ac:dyDescent="0.3">
      <c r="A22" s="19"/>
      <c r="B22" s="33"/>
      <c r="C22" s="20"/>
      <c r="D22" s="20"/>
      <c r="E22" s="21"/>
      <c r="F22" s="22"/>
      <c r="G22" s="23"/>
      <c r="H22" s="22"/>
      <c r="I22" s="23"/>
      <c r="J22" s="22"/>
      <c r="K22" s="22"/>
      <c r="L22" s="25"/>
    </row>
    <row r="23" spans="1:12" ht="28.8" x14ac:dyDescent="0.3">
      <c r="A23" s="19">
        <v>2</v>
      </c>
      <c r="B23" s="33" t="s">
        <v>10</v>
      </c>
      <c r="C23" s="21" t="s">
        <v>100</v>
      </c>
      <c r="D23" s="21" t="s">
        <v>107</v>
      </c>
      <c r="E23" s="21"/>
      <c r="F23" s="26" t="s">
        <v>11</v>
      </c>
      <c r="G23" s="23">
        <v>4</v>
      </c>
      <c r="H23" s="22">
        <v>2.5750000000000002</v>
      </c>
      <c r="I23" s="23"/>
      <c r="J23" s="22">
        <v>1</v>
      </c>
      <c r="K23" s="22">
        <f>G23*H23*J23</f>
        <v>10.3</v>
      </c>
      <c r="L23" s="24">
        <f>SUM(K23:K24)</f>
        <v>12.3</v>
      </c>
    </row>
    <row r="24" spans="1:12" x14ac:dyDescent="0.3">
      <c r="A24" s="19"/>
      <c r="B24" s="33"/>
      <c r="C24" s="21" t="s">
        <v>101</v>
      </c>
      <c r="D24" s="21"/>
      <c r="E24" s="21"/>
      <c r="F24" s="26"/>
      <c r="G24" s="23">
        <v>4</v>
      </c>
      <c r="H24" s="22">
        <v>0.5</v>
      </c>
      <c r="I24" s="23"/>
      <c r="J24" s="22">
        <v>1</v>
      </c>
      <c r="K24" s="22">
        <f>G24*H24*J24</f>
        <v>2</v>
      </c>
      <c r="L24" s="24"/>
    </row>
    <row r="25" spans="1:12" ht="43.2" x14ac:dyDescent="0.3">
      <c r="A25" s="19">
        <v>3</v>
      </c>
      <c r="B25" s="33" t="s">
        <v>99</v>
      </c>
      <c r="C25" s="21" t="s">
        <v>116</v>
      </c>
      <c r="D25" s="21"/>
      <c r="E25" s="21"/>
      <c r="F25" s="26"/>
      <c r="G25" s="23">
        <v>4</v>
      </c>
      <c r="H25" s="22">
        <v>2.5750000000000002</v>
      </c>
      <c r="I25" s="23"/>
      <c r="J25" s="22">
        <v>1</v>
      </c>
      <c r="K25" s="22">
        <f>G25*H25*J25</f>
        <v>10.3</v>
      </c>
      <c r="L25" s="24">
        <f>SUM(K25:K26)</f>
        <v>12.3</v>
      </c>
    </row>
    <row r="26" spans="1:12" x14ac:dyDescent="0.3">
      <c r="A26" s="19"/>
      <c r="B26" s="33"/>
      <c r="C26" s="21" t="s">
        <v>127</v>
      </c>
      <c r="D26" s="21"/>
      <c r="E26" s="21"/>
      <c r="F26" s="26"/>
      <c r="G26" s="23">
        <v>4</v>
      </c>
      <c r="H26" s="22">
        <v>0.5</v>
      </c>
      <c r="I26" s="23"/>
      <c r="J26" s="22">
        <v>1</v>
      </c>
      <c r="K26" s="22">
        <f>G26*H26*J26</f>
        <v>2</v>
      </c>
      <c r="L26" s="24"/>
    </row>
    <row r="27" spans="1:12" ht="72" x14ac:dyDescent="0.3">
      <c r="A27" s="19">
        <v>4</v>
      </c>
      <c r="B27" s="33" t="s">
        <v>12</v>
      </c>
      <c r="C27" s="20" t="s">
        <v>76</v>
      </c>
      <c r="D27" s="20" t="s">
        <v>13</v>
      </c>
      <c r="E27" s="21"/>
      <c r="F27" s="22" t="s">
        <v>11</v>
      </c>
      <c r="G27" s="23"/>
      <c r="H27" s="22"/>
      <c r="I27" s="23"/>
      <c r="J27" s="22"/>
      <c r="K27" s="22">
        <f>SUM(J28:J34)</f>
        <v>47.608800000000002</v>
      </c>
      <c r="L27" s="24">
        <f>K27</f>
        <v>47.608800000000002</v>
      </c>
    </row>
    <row r="28" spans="1:12" x14ac:dyDescent="0.3">
      <c r="A28" s="19"/>
      <c r="B28" s="33"/>
      <c r="C28" s="20" t="s">
        <v>53</v>
      </c>
      <c r="D28" s="20"/>
      <c r="E28" s="21"/>
      <c r="F28" s="22"/>
      <c r="G28" s="23">
        <v>4</v>
      </c>
      <c r="H28" s="22">
        <f>2700/1000</f>
        <v>2.7</v>
      </c>
      <c r="I28" s="27">
        <v>2</v>
      </c>
      <c r="J28" s="22">
        <f t="shared" ref="J28:J34" si="1">G28*H28*I28</f>
        <v>21.6</v>
      </c>
      <c r="K28" s="22"/>
      <c r="L28" s="25"/>
    </row>
    <row r="29" spans="1:12" x14ac:dyDescent="0.3">
      <c r="A29" s="19"/>
      <c r="B29" s="33"/>
      <c r="C29" s="20" t="s">
        <v>55</v>
      </c>
      <c r="D29" s="20"/>
      <c r="E29" s="21"/>
      <c r="F29" s="22"/>
      <c r="G29" s="23">
        <v>3.1240000000000001</v>
      </c>
      <c r="H29" s="22">
        <v>0.6</v>
      </c>
      <c r="I29" s="27">
        <v>2</v>
      </c>
      <c r="J29" s="22">
        <f t="shared" si="1"/>
        <v>3.7488000000000001</v>
      </c>
      <c r="K29" s="22"/>
      <c r="L29" s="25"/>
    </row>
    <row r="30" spans="1:12" x14ac:dyDescent="0.3">
      <c r="A30" s="19"/>
      <c r="B30" s="33"/>
      <c r="C30" s="20" t="s">
        <v>119</v>
      </c>
      <c r="D30" s="20"/>
      <c r="E30" s="21"/>
      <c r="F30" s="22"/>
      <c r="G30" s="23">
        <v>1</v>
      </c>
      <c r="H30" s="22">
        <v>0.7</v>
      </c>
      <c r="I30" s="27">
        <v>2</v>
      </c>
      <c r="J30" s="22">
        <f t="shared" si="1"/>
        <v>1.4</v>
      </c>
      <c r="K30" s="22"/>
      <c r="L30" s="25"/>
    </row>
    <row r="31" spans="1:12" x14ac:dyDescent="0.3">
      <c r="A31" s="19"/>
      <c r="B31" s="33"/>
      <c r="C31" s="20" t="s">
        <v>125</v>
      </c>
      <c r="D31" s="20"/>
      <c r="E31" s="21"/>
      <c r="F31" s="22"/>
      <c r="G31" s="23">
        <v>2.5499999999999998</v>
      </c>
      <c r="H31" s="22">
        <v>2.7</v>
      </c>
      <c r="I31" s="27">
        <v>2</v>
      </c>
      <c r="J31" s="22">
        <f t="shared" si="1"/>
        <v>13.77</v>
      </c>
      <c r="K31" s="22"/>
      <c r="L31" s="25"/>
    </row>
    <row r="32" spans="1:12" x14ac:dyDescent="0.3">
      <c r="A32" s="19"/>
      <c r="B32" s="33"/>
      <c r="C32" s="20" t="s">
        <v>69</v>
      </c>
      <c r="D32" s="20"/>
      <c r="E32" s="21"/>
      <c r="F32" s="22"/>
      <c r="G32" s="23">
        <v>4</v>
      </c>
      <c r="H32" s="22">
        <v>0.4</v>
      </c>
      <c r="I32" s="27">
        <v>2</v>
      </c>
      <c r="J32" s="22">
        <f t="shared" si="1"/>
        <v>3.2</v>
      </c>
      <c r="K32" s="22"/>
      <c r="L32" s="25"/>
    </row>
    <row r="33" spans="1:12" x14ac:dyDescent="0.3">
      <c r="A33" s="19"/>
      <c r="B33" s="33"/>
      <c r="C33" s="20" t="s">
        <v>126</v>
      </c>
      <c r="D33" s="20"/>
      <c r="E33" s="21"/>
      <c r="F33" s="22"/>
      <c r="G33" s="23">
        <v>2.7</v>
      </c>
      <c r="H33" s="22">
        <v>0.35</v>
      </c>
      <c r="I33" s="27">
        <v>2</v>
      </c>
      <c r="J33" s="22">
        <f t="shared" si="1"/>
        <v>1.89</v>
      </c>
      <c r="K33" s="22"/>
      <c r="L33" s="25"/>
    </row>
    <row r="34" spans="1:12" x14ac:dyDescent="0.3">
      <c r="A34" s="19"/>
      <c r="B34" s="33"/>
      <c r="C34" s="20" t="s">
        <v>128</v>
      </c>
      <c r="D34" s="20"/>
      <c r="E34" s="21"/>
      <c r="F34" s="22"/>
      <c r="G34" s="23">
        <v>4</v>
      </c>
      <c r="H34" s="22">
        <v>0.5</v>
      </c>
      <c r="I34" s="27">
        <v>1</v>
      </c>
      <c r="J34" s="22">
        <f t="shared" si="1"/>
        <v>2</v>
      </c>
      <c r="K34" s="22"/>
      <c r="L34" s="25"/>
    </row>
    <row r="35" spans="1:12" x14ac:dyDescent="0.3">
      <c r="A35" s="19"/>
      <c r="B35" s="33"/>
      <c r="C35" s="20"/>
      <c r="D35" s="20"/>
      <c r="E35" s="21"/>
      <c r="F35" s="22"/>
      <c r="G35" s="23"/>
      <c r="H35" s="22"/>
      <c r="I35" s="27"/>
      <c r="J35" s="22"/>
      <c r="K35" s="22"/>
      <c r="L35" s="25"/>
    </row>
    <row r="36" spans="1:12" ht="28.8" x14ac:dyDescent="0.3">
      <c r="A36" s="19">
        <v>5</v>
      </c>
      <c r="B36" s="33" t="s">
        <v>14</v>
      </c>
      <c r="C36" s="11" t="s">
        <v>83</v>
      </c>
      <c r="D36" s="20" t="s">
        <v>15</v>
      </c>
      <c r="E36" s="21"/>
      <c r="F36" s="22" t="s">
        <v>11</v>
      </c>
      <c r="G36" s="23"/>
      <c r="H36" s="22"/>
      <c r="I36" s="23"/>
      <c r="J36" s="22"/>
      <c r="K36" s="22">
        <f>SUM(J37:J38)</f>
        <v>4.1500000000000004</v>
      </c>
      <c r="L36" s="24">
        <f>K36</f>
        <v>4.1500000000000004</v>
      </c>
    </row>
    <row r="37" spans="1:12" x14ac:dyDescent="0.3">
      <c r="A37" s="19"/>
      <c r="B37" s="33"/>
      <c r="C37" s="20" t="s">
        <v>63</v>
      </c>
      <c r="D37" s="20"/>
      <c r="E37" s="21"/>
      <c r="F37" s="22"/>
      <c r="G37" s="23">
        <v>2.5499999999999998</v>
      </c>
      <c r="H37" s="22">
        <v>0.2</v>
      </c>
      <c r="I37" s="23">
        <v>5</v>
      </c>
      <c r="J37" s="22">
        <f>G37*H37*I37</f>
        <v>2.5499999999999998</v>
      </c>
      <c r="K37" s="22"/>
      <c r="L37" s="25"/>
    </row>
    <row r="38" spans="1:12" x14ac:dyDescent="0.3">
      <c r="A38" s="19"/>
      <c r="B38" s="33"/>
      <c r="C38" s="20" t="s">
        <v>64</v>
      </c>
      <c r="D38" s="20"/>
      <c r="E38" s="21"/>
      <c r="F38" s="22"/>
      <c r="G38" s="23">
        <v>4</v>
      </c>
      <c r="H38" s="22">
        <v>0.2</v>
      </c>
      <c r="I38" s="23">
        <v>2</v>
      </c>
      <c r="J38" s="22">
        <f t="shared" ref="J38" si="2">G38*H38*I38</f>
        <v>1.6</v>
      </c>
      <c r="K38" s="22"/>
      <c r="L38" s="25"/>
    </row>
    <row r="39" spans="1:12" ht="31.2" x14ac:dyDescent="0.3">
      <c r="A39" s="19">
        <v>6</v>
      </c>
      <c r="B39" s="33" t="s">
        <v>16</v>
      </c>
      <c r="C39" s="13" t="s">
        <v>79</v>
      </c>
      <c r="D39" s="21"/>
      <c r="E39" s="21"/>
      <c r="F39" s="26" t="s">
        <v>74</v>
      </c>
      <c r="G39" s="23">
        <v>0.9</v>
      </c>
      <c r="H39" s="22">
        <v>0.8</v>
      </c>
      <c r="I39" s="23">
        <v>0.05</v>
      </c>
      <c r="J39" s="22"/>
      <c r="K39" s="22">
        <v>1</v>
      </c>
      <c r="L39" s="82">
        <f>K39</f>
        <v>1</v>
      </c>
    </row>
    <row r="40" spans="1:12" ht="46.8" x14ac:dyDescent="0.3">
      <c r="A40" s="19">
        <v>7</v>
      </c>
      <c r="B40" s="34" t="s">
        <v>73</v>
      </c>
      <c r="C40" s="28" t="s">
        <v>75</v>
      </c>
      <c r="D40" s="21"/>
      <c r="E40" s="21"/>
      <c r="F40" s="26" t="s">
        <v>74</v>
      </c>
      <c r="G40" s="23"/>
      <c r="H40" s="22"/>
      <c r="I40" s="23"/>
      <c r="J40" s="22"/>
      <c r="K40" s="22">
        <v>0</v>
      </c>
      <c r="L40" s="81">
        <f>K40</f>
        <v>0</v>
      </c>
    </row>
    <row r="41" spans="1:12" ht="43.2" x14ac:dyDescent="0.3">
      <c r="A41" s="19">
        <v>8</v>
      </c>
      <c r="B41" s="34" t="s">
        <v>19</v>
      </c>
      <c r="C41" s="12" t="s">
        <v>72</v>
      </c>
      <c r="D41" s="21" t="s">
        <v>20</v>
      </c>
      <c r="E41" s="21" t="s">
        <v>129</v>
      </c>
      <c r="F41" s="26" t="s">
        <v>18</v>
      </c>
      <c r="G41" s="23"/>
      <c r="H41" s="22"/>
      <c r="I41" s="23"/>
      <c r="J41" s="22"/>
      <c r="K41" s="22">
        <v>1</v>
      </c>
      <c r="L41" s="24">
        <f t="shared" ref="L41:L60" si="3">K41</f>
        <v>1</v>
      </c>
    </row>
    <row r="42" spans="1:12" ht="28.8" x14ac:dyDescent="0.3">
      <c r="A42" s="19">
        <v>9</v>
      </c>
      <c r="B42" s="33" t="s">
        <v>65</v>
      </c>
      <c r="C42" s="21" t="s">
        <v>66</v>
      </c>
      <c r="D42" s="21" t="s">
        <v>20</v>
      </c>
      <c r="E42" s="21" t="s">
        <v>67</v>
      </c>
      <c r="F42" s="22" t="s">
        <v>21</v>
      </c>
      <c r="G42" s="23"/>
      <c r="H42" s="22"/>
      <c r="I42" s="23"/>
      <c r="J42" s="22"/>
      <c r="K42" s="22">
        <v>0</v>
      </c>
      <c r="L42" s="81">
        <f t="shared" si="3"/>
        <v>0</v>
      </c>
    </row>
    <row r="43" spans="1:12" ht="43.2" x14ac:dyDescent="0.3">
      <c r="A43" s="19">
        <f t="shared" ref="A43:A60" si="4">A42+1</f>
        <v>10</v>
      </c>
      <c r="B43" s="34" t="s">
        <v>23</v>
      </c>
      <c r="C43" s="21" t="s">
        <v>77</v>
      </c>
      <c r="D43" s="21" t="s">
        <v>24</v>
      </c>
      <c r="E43" s="21"/>
      <c r="F43" s="26" t="s">
        <v>18</v>
      </c>
      <c r="G43" s="23"/>
      <c r="H43" s="22"/>
      <c r="I43" s="23"/>
      <c r="J43" s="22"/>
      <c r="K43" s="22">
        <v>5</v>
      </c>
      <c r="L43" s="24">
        <f t="shared" si="3"/>
        <v>5</v>
      </c>
    </row>
    <row r="44" spans="1:12" x14ac:dyDescent="0.3">
      <c r="A44" s="19">
        <f t="shared" si="4"/>
        <v>11</v>
      </c>
      <c r="B44" s="33" t="s">
        <v>108</v>
      </c>
      <c r="C44" s="21" t="s">
        <v>25</v>
      </c>
      <c r="D44" s="21" t="s">
        <v>26</v>
      </c>
      <c r="E44" s="21" t="s">
        <v>27</v>
      </c>
      <c r="F44" s="26" t="s">
        <v>18</v>
      </c>
      <c r="G44" s="23"/>
      <c r="H44" s="22"/>
      <c r="I44" s="23"/>
      <c r="J44" s="22"/>
      <c r="K44" s="22">
        <v>5</v>
      </c>
      <c r="L44" s="24">
        <f t="shared" si="3"/>
        <v>5</v>
      </c>
    </row>
    <row r="45" spans="1:12" ht="43.2" x14ac:dyDescent="0.3">
      <c r="A45" s="19">
        <f t="shared" si="4"/>
        <v>12</v>
      </c>
      <c r="B45" s="33" t="s">
        <v>28</v>
      </c>
      <c r="C45" s="29" t="s">
        <v>29</v>
      </c>
      <c r="D45" s="21" t="s">
        <v>30</v>
      </c>
      <c r="E45" s="21" t="s">
        <v>130</v>
      </c>
      <c r="F45" s="22" t="s">
        <v>18</v>
      </c>
      <c r="G45" s="23"/>
      <c r="H45" s="22"/>
      <c r="I45" s="23"/>
      <c r="J45" s="22"/>
      <c r="K45" s="22">
        <v>1</v>
      </c>
      <c r="L45" s="24">
        <f t="shared" si="3"/>
        <v>1</v>
      </c>
    </row>
    <row r="46" spans="1:12" x14ac:dyDescent="0.3">
      <c r="A46" s="19">
        <f t="shared" si="4"/>
        <v>13</v>
      </c>
      <c r="B46" s="33" t="s">
        <v>31</v>
      </c>
      <c r="C46" s="29" t="s">
        <v>32</v>
      </c>
      <c r="D46" s="21"/>
      <c r="E46" s="21"/>
      <c r="F46" s="22" t="s">
        <v>18</v>
      </c>
      <c r="G46" s="23"/>
      <c r="H46" s="22"/>
      <c r="I46" s="23"/>
      <c r="J46" s="22"/>
      <c r="K46" s="22">
        <v>3</v>
      </c>
      <c r="L46" s="24">
        <f t="shared" si="3"/>
        <v>3</v>
      </c>
    </row>
    <row r="47" spans="1:12" x14ac:dyDescent="0.3">
      <c r="A47" s="19">
        <v>14</v>
      </c>
      <c r="B47" s="33" t="s">
        <v>109</v>
      </c>
      <c r="C47" s="29" t="s">
        <v>110</v>
      </c>
      <c r="D47" s="21" t="s">
        <v>114</v>
      </c>
      <c r="E47" s="21"/>
      <c r="F47" s="22" t="s">
        <v>74</v>
      </c>
      <c r="G47" s="23"/>
      <c r="H47" s="22"/>
      <c r="I47" s="23"/>
      <c r="J47" s="22"/>
      <c r="K47" s="22">
        <v>1</v>
      </c>
      <c r="L47" s="24">
        <f t="shared" si="3"/>
        <v>1</v>
      </c>
    </row>
    <row r="48" spans="1:12" ht="28.8" x14ac:dyDescent="0.3">
      <c r="A48" s="19">
        <v>15</v>
      </c>
      <c r="B48" s="33" t="s">
        <v>115</v>
      </c>
      <c r="C48" s="29" t="s">
        <v>112</v>
      </c>
      <c r="D48" s="21" t="s">
        <v>30</v>
      </c>
      <c r="E48" s="21"/>
      <c r="F48" s="22" t="s">
        <v>113</v>
      </c>
      <c r="G48" s="23"/>
      <c r="H48" s="22"/>
      <c r="I48" s="23"/>
      <c r="J48" s="22"/>
      <c r="K48" s="22">
        <v>15</v>
      </c>
      <c r="L48" s="24">
        <f t="shared" si="3"/>
        <v>15</v>
      </c>
    </row>
    <row r="49" spans="1:15" ht="28.8" x14ac:dyDescent="0.3">
      <c r="A49" s="19">
        <v>16</v>
      </c>
      <c r="B49" s="33" t="s">
        <v>33</v>
      </c>
      <c r="C49" s="21" t="s">
        <v>34</v>
      </c>
      <c r="D49" s="21" t="s">
        <v>35</v>
      </c>
      <c r="E49" s="21"/>
      <c r="F49" s="22" t="s">
        <v>36</v>
      </c>
      <c r="G49" s="23"/>
      <c r="H49" s="22"/>
      <c r="I49" s="23"/>
      <c r="J49" s="22"/>
      <c r="K49" s="22">
        <f>SUM(J50:J55)*10.764</f>
        <v>316.56924000000004</v>
      </c>
      <c r="L49" s="24">
        <f t="shared" si="3"/>
        <v>316.56924000000004</v>
      </c>
    </row>
    <row r="50" spans="1:15" x14ac:dyDescent="0.3">
      <c r="A50" s="19"/>
      <c r="B50" s="33"/>
      <c r="C50" s="20" t="s">
        <v>53</v>
      </c>
      <c r="D50" s="20"/>
      <c r="E50" s="21"/>
      <c r="F50" s="22"/>
      <c r="G50" s="23">
        <v>2.7</v>
      </c>
      <c r="H50" s="22">
        <v>4</v>
      </c>
      <c r="I50" s="27">
        <v>1</v>
      </c>
      <c r="J50" s="22">
        <f t="shared" ref="J50:J55" si="5">G50*H50*I50</f>
        <v>10.8</v>
      </c>
      <c r="K50" s="22"/>
      <c r="L50" s="25"/>
    </row>
    <row r="51" spans="1:15" x14ac:dyDescent="0.3">
      <c r="A51" s="19"/>
      <c r="B51" s="33"/>
      <c r="C51" s="20" t="s">
        <v>55</v>
      </c>
      <c r="D51" s="20"/>
      <c r="E51" s="21"/>
      <c r="F51" s="22"/>
      <c r="G51" s="23">
        <v>3.15</v>
      </c>
      <c r="H51" s="22">
        <v>0.6</v>
      </c>
      <c r="I51" s="27">
        <v>1</v>
      </c>
      <c r="J51" s="22">
        <f t="shared" si="5"/>
        <v>1.89</v>
      </c>
      <c r="K51" s="22"/>
      <c r="L51" s="25"/>
    </row>
    <row r="52" spans="1:15" x14ac:dyDescent="0.3">
      <c r="A52" s="19"/>
      <c r="B52" s="33"/>
      <c r="C52" s="20" t="s">
        <v>119</v>
      </c>
      <c r="D52" s="20"/>
      <c r="E52" s="21"/>
      <c r="F52" s="22"/>
      <c r="G52" s="23">
        <v>0.9</v>
      </c>
      <c r="H52" s="22">
        <v>0.7</v>
      </c>
      <c r="I52" s="27">
        <v>1</v>
      </c>
      <c r="J52" s="22">
        <f t="shared" si="5"/>
        <v>0.63</v>
      </c>
      <c r="K52" s="22"/>
      <c r="L52" s="25"/>
    </row>
    <row r="53" spans="1:15" x14ac:dyDescent="0.3">
      <c r="A53" s="19"/>
      <c r="B53" s="33"/>
      <c r="C53" s="20" t="s">
        <v>131</v>
      </c>
      <c r="D53" s="20"/>
      <c r="E53" s="21"/>
      <c r="F53" s="22"/>
      <c r="G53" s="23">
        <v>2.5499999999999998</v>
      </c>
      <c r="H53" s="22">
        <v>2.7</v>
      </c>
      <c r="I53" s="27">
        <v>2</v>
      </c>
      <c r="J53" s="22">
        <f t="shared" si="5"/>
        <v>13.77</v>
      </c>
      <c r="K53" s="22"/>
      <c r="L53" s="25"/>
    </row>
    <row r="54" spans="1:15" x14ac:dyDescent="0.3">
      <c r="A54" s="19"/>
      <c r="B54" s="33"/>
      <c r="C54" s="20" t="s">
        <v>69</v>
      </c>
      <c r="D54" s="20"/>
      <c r="E54" s="21"/>
      <c r="F54" s="22"/>
      <c r="G54" s="23">
        <v>4</v>
      </c>
      <c r="H54" s="22">
        <v>0.4</v>
      </c>
      <c r="I54" s="27">
        <v>1</v>
      </c>
      <c r="J54" s="22">
        <f t="shared" si="5"/>
        <v>1.6</v>
      </c>
      <c r="K54" s="22"/>
      <c r="L54" s="25"/>
    </row>
    <row r="55" spans="1:15" x14ac:dyDescent="0.3">
      <c r="A55" s="19"/>
      <c r="B55" s="33"/>
      <c r="C55" s="20" t="s">
        <v>132</v>
      </c>
      <c r="D55" s="20"/>
      <c r="E55" s="21"/>
      <c r="F55" s="22"/>
      <c r="G55" s="23">
        <v>0.9</v>
      </c>
      <c r="H55" s="22">
        <v>0.8</v>
      </c>
      <c r="I55" s="27">
        <v>1</v>
      </c>
      <c r="J55" s="22">
        <f t="shared" si="5"/>
        <v>0.72000000000000008</v>
      </c>
      <c r="K55" s="22"/>
      <c r="L55" s="25"/>
    </row>
    <row r="56" spans="1:15" ht="28.8" x14ac:dyDescent="0.3">
      <c r="A56" s="19">
        <f>A49+1</f>
        <v>17</v>
      </c>
      <c r="B56" s="33" t="s">
        <v>68</v>
      </c>
      <c r="C56" s="21" t="s">
        <v>80</v>
      </c>
      <c r="D56" s="21" t="s">
        <v>37</v>
      </c>
      <c r="E56" s="21" t="s">
        <v>70</v>
      </c>
      <c r="F56" s="22" t="s">
        <v>18</v>
      </c>
      <c r="G56" s="23"/>
      <c r="H56" s="22"/>
      <c r="I56" s="23"/>
      <c r="J56" s="22"/>
      <c r="K56" s="22">
        <v>1</v>
      </c>
      <c r="L56" s="82">
        <f t="shared" si="3"/>
        <v>1</v>
      </c>
    </row>
    <row r="57" spans="1:15" ht="28.8" x14ac:dyDescent="0.3">
      <c r="A57" s="19">
        <v>18</v>
      </c>
      <c r="B57" s="33" t="s">
        <v>38</v>
      </c>
      <c r="C57" s="21" t="s">
        <v>39</v>
      </c>
      <c r="D57" s="21" t="s">
        <v>37</v>
      </c>
      <c r="E57" s="21" t="s">
        <v>40</v>
      </c>
      <c r="F57" s="22" t="s">
        <v>18</v>
      </c>
      <c r="G57" s="23"/>
      <c r="H57" s="22"/>
      <c r="I57" s="23"/>
      <c r="J57" s="22"/>
      <c r="K57" s="22">
        <v>2</v>
      </c>
      <c r="L57" s="82">
        <f t="shared" si="3"/>
        <v>2</v>
      </c>
    </row>
    <row r="58" spans="1:15" ht="28.8" x14ac:dyDescent="0.3">
      <c r="A58" s="19">
        <v>19</v>
      </c>
      <c r="B58" s="33" t="s">
        <v>41</v>
      </c>
      <c r="C58" s="21" t="s">
        <v>88</v>
      </c>
      <c r="D58" s="21" t="s">
        <v>42</v>
      </c>
      <c r="E58" s="21"/>
      <c r="F58" s="22" t="s">
        <v>43</v>
      </c>
      <c r="G58" s="23"/>
      <c r="H58" s="22"/>
      <c r="I58" s="23"/>
      <c r="J58" s="22"/>
      <c r="K58" s="22">
        <v>0</v>
      </c>
      <c r="L58" s="81">
        <f t="shared" si="3"/>
        <v>0</v>
      </c>
    </row>
    <row r="59" spans="1:15" x14ac:dyDescent="0.3">
      <c r="A59" s="19">
        <f t="shared" si="4"/>
        <v>20</v>
      </c>
      <c r="B59" s="33" t="s">
        <v>44</v>
      </c>
      <c r="C59" s="21" t="s">
        <v>78</v>
      </c>
      <c r="D59" s="21"/>
      <c r="E59" s="21"/>
      <c r="F59" s="22" t="s">
        <v>17</v>
      </c>
      <c r="G59" s="23"/>
      <c r="H59" s="22"/>
      <c r="I59" s="23"/>
      <c r="J59" s="22"/>
      <c r="K59" s="22">
        <v>1</v>
      </c>
      <c r="L59" s="24">
        <f t="shared" si="3"/>
        <v>1</v>
      </c>
    </row>
    <row r="60" spans="1:15" x14ac:dyDescent="0.3">
      <c r="A60" s="19">
        <f t="shared" si="4"/>
        <v>21</v>
      </c>
      <c r="B60" s="33" t="s">
        <v>45</v>
      </c>
      <c r="C60" s="21" t="s">
        <v>78</v>
      </c>
      <c r="D60" s="21"/>
      <c r="E60" s="21"/>
      <c r="F60" s="22" t="s">
        <v>17</v>
      </c>
      <c r="G60" s="23"/>
      <c r="H60" s="22"/>
      <c r="I60" s="23"/>
      <c r="J60" s="22"/>
      <c r="K60" s="22">
        <v>1</v>
      </c>
      <c r="L60" s="24">
        <f t="shared" si="3"/>
        <v>1</v>
      </c>
    </row>
    <row r="61" spans="1:15" ht="18" x14ac:dyDescent="0.3">
      <c r="A61" s="19"/>
      <c r="B61" s="33"/>
      <c r="C61" s="62" t="s">
        <v>95</v>
      </c>
      <c r="D61" s="21"/>
      <c r="E61" s="21"/>
      <c r="F61" s="22"/>
      <c r="G61" s="23"/>
      <c r="H61" s="22"/>
      <c r="I61" s="23"/>
      <c r="J61" s="22"/>
      <c r="K61" s="22"/>
      <c r="L61" s="25"/>
    </row>
    <row r="62" spans="1:15" x14ac:dyDescent="0.3">
      <c r="A62" s="30"/>
      <c r="B62" s="91"/>
      <c r="C62" s="31"/>
      <c r="D62" s="32"/>
      <c r="E62" s="31"/>
      <c r="F62" s="31"/>
      <c r="G62" s="91"/>
      <c r="H62" s="91"/>
      <c r="I62" s="91"/>
      <c r="J62" s="91"/>
      <c r="K62" s="25"/>
      <c r="L62" s="25"/>
    </row>
    <row r="63" spans="1:15" x14ac:dyDescent="0.3">
      <c r="A63" s="30"/>
      <c r="B63" s="91"/>
      <c r="C63" s="31"/>
      <c r="D63" s="32"/>
      <c r="E63" s="31"/>
      <c r="F63" s="31"/>
      <c r="G63" s="91"/>
      <c r="H63" s="91"/>
      <c r="I63" s="91"/>
      <c r="J63" s="91"/>
      <c r="K63" s="25"/>
      <c r="L63" s="25"/>
    </row>
    <row r="64" spans="1:15" x14ac:dyDescent="0.3">
      <c r="A64" s="30"/>
      <c r="B64" s="30"/>
      <c r="C64" s="31"/>
      <c r="D64" s="32"/>
      <c r="E64" s="31"/>
      <c r="F64" s="31"/>
      <c r="G64" s="92" t="s">
        <v>56</v>
      </c>
      <c r="H64" s="92"/>
      <c r="I64" s="92"/>
      <c r="J64" s="92"/>
      <c r="K64" s="25"/>
      <c r="L64" s="25"/>
      <c r="O64" s="1">
        <v>2</v>
      </c>
    </row>
  </sheetData>
  <mergeCells count="4">
    <mergeCell ref="B62:B63"/>
    <mergeCell ref="G62:J63"/>
    <mergeCell ref="G64:J64"/>
    <mergeCell ref="F1:K1"/>
  </mergeCells>
  <pageMargins left="0.51181102362204722" right="0.51181102362204722" top="0.74803149606299213" bottom="0.55118110236220474" header="0.31496062992125984" footer="0.31496062992125984"/>
  <pageSetup paperSize="9" scale="7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Barista</vt:lpstr>
      <vt:lpstr>Barishta MB Sheet </vt:lpstr>
      <vt:lpstr>'Barishta MB Sheet '!Print_Area</vt:lpstr>
      <vt:lpstr>Barista!Print_Area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fdtcost@outlook.com</dc:creator>
  <cp:lastModifiedBy>PRADEEP kumar</cp:lastModifiedBy>
  <cp:lastPrinted>2024-10-18T12:00:33Z</cp:lastPrinted>
  <dcterms:created xsi:type="dcterms:W3CDTF">2024-02-07T05:06:59Z</dcterms:created>
  <dcterms:modified xsi:type="dcterms:W3CDTF">2024-10-18T12:01:00Z</dcterms:modified>
</cp:coreProperties>
</file>